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majed\Desktop\Archive\1- BR Files\4.Areas\2025 Data\"/>
    </mc:Choice>
  </mc:AlternateContent>
  <xr:revisionPtr revIDLastSave="0" documentId="8_{CC74704E-EFD5-45CE-ACF2-F6FF30D2535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ea" sheetId="4" r:id="rId1"/>
    <sheet name="Gender" sheetId="2" r:id="rId2"/>
    <sheet name="Clas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5" l="1"/>
  <c r="E60" i="5"/>
  <c r="E61" i="5"/>
  <c r="E62" i="5"/>
  <c r="E63" i="5"/>
  <c r="E64" i="5"/>
  <c r="E65" i="5"/>
  <c r="E66" i="5"/>
  <c r="E67" i="5"/>
  <c r="D59" i="5"/>
  <c r="D60" i="5"/>
  <c r="D61" i="5"/>
  <c r="D62" i="5"/>
  <c r="D63" i="5"/>
  <c r="D64" i="5"/>
  <c r="D65" i="5"/>
  <c r="D66" i="5"/>
  <c r="D67" i="5"/>
  <c r="C59" i="5"/>
  <c r="C60" i="5"/>
  <c r="C61" i="5"/>
  <c r="C62" i="5"/>
  <c r="C63" i="5"/>
  <c r="C64" i="5"/>
  <c r="C65" i="5"/>
  <c r="C66" i="5"/>
  <c r="C67" i="5"/>
  <c r="E58" i="5"/>
  <c r="D58" i="5"/>
  <c r="C58" i="5"/>
  <c r="K37" i="5"/>
  <c r="K38" i="5"/>
  <c r="K39" i="5"/>
  <c r="K40" i="5"/>
  <c r="K41" i="5"/>
  <c r="K42" i="5"/>
  <c r="K43" i="5"/>
  <c r="K44" i="5"/>
  <c r="K45" i="5"/>
  <c r="K46" i="5"/>
  <c r="J37" i="5"/>
  <c r="J38" i="5"/>
  <c r="J39" i="5"/>
  <c r="J40" i="5"/>
  <c r="J41" i="5"/>
  <c r="J42" i="5"/>
  <c r="J43" i="5"/>
  <c r="J44" i="5"/>
  <c r="J45" i="5"/>
  <c r="J46" i="5"/>
  <c r="I37" i="5"/>
  <c r="I38" i="5"/>
  <c r="I39" i="5"/>
  <c r="I40" i="5"/>
  <c r="I41" i="5"/>
  <c r="I42" i="5"/>
  <c r="I43" i="5"/>
  <c r="I44" i="5"/>
  <c r="I45" i="5"/>
  <c r="I46" i="5"/>
  <c r="K36" i="5"/>
  <c r="J36" i="5"/>
  <c r="I36" i="5"/>
  <c r="E44" i="5"/>
  <c r="E45" i="5"/>
  <c r="E43" i="5"/>
  <c r="D44" i="5"/>
  <c r="D45" i="5"/>
  <c r="C45" i="5"/>
  <c r="C44" i="5"/>
  <c r="D43" i="5"/>
  <c r="D46" i="5" s="1"/>
  <c r="C43" i="5"/>
  <c r="E37" i="5"/>
  <c r="E38" i="5"/>
  <c r="D37" i="5"/>
  <c r="D38" i="5"/>
  <c r="C37" i="5"/>
  <c r="C38" i="5"/>
  <c r="E36" i="5"/>
  <c r="D36" i="5"/>
  <c r="C36" i="5"/>
  <c r="C39" i="5" s="1"/>
  <c r="K52" i="5"/>
  <c r="K53" i="5"/>
  <c r="K54" i="5"/>
  <c r="K55" i="5"/>
  <c r="K56" i="5"/>
  <c r="J52" i="5"/>
  <c r="J53" i="5"/>
  <c r="J54" i="5"/>
  <c r="J55" i="5"/>
  <c r="J56" i="5"/>
  <c r="I52" i="5"/>
  <c r="I53" i="5"/>
  <c r="I54" i="5"/>
  <c r="I55" i="5"/>
  <c r="I56" i="5"/>
  <c r="K51" i="5"/>
  <c r="J51" i="5"/>
  <c r="I51" i="5"/>
  <c r="C51" i="5"/>
  <c r="D51" i="5"/>
  <c r="E51" i="5"/>
  <c r="C52" i="5"/>
  <c r="D52" i="5"/>
  <c r="E52" i="5"/>
  <c r="C53" i="5"/>
  <c r="D53" i="5"/>
  <c r="E53" i="5"/>
  <c r="E50" i="5"/>
  <c r="D50" i="5"/>
  <c r="C50" i="5"/>
  <c r="K28" i="5"/>
  <c r="K29" i="5"/>
  <c r="K30" i="5"/>
  <c r="K31" i="5"/>
  <c r="J28" i="5"/>
  <c r="J29" i="5"/>
  <c r="J30" i="5"/>
  <c r="J31" i="5"/>
  <c r="I28" i="5"/>
  <c r="I29" i="5"/>
  <c r="I30" i="5"/>
  <c r="I31" i="5"/>
  <c r="K27" i="5"/>
  <c r="J27" i="5"/>
  <c r="I27" i="5"/>
  <c r="E28" i="5"/>
  <c r="E29" i="5"/>
  <c r="E30" i="5"/>
  <c r="E31" i="5"/>
  <c r="D28" i="5"/>
  <c r="D29" i="5"/>
  <c r="D30" i="5"/>
  <c r="D31" i="5"/>
  <c r="C28" i="5"/>
  <c r="C29" i="5"/>
  <c r="C30" i="5"/>
  <c r="C31" i="5"/>
  <c r="E27" i="5"/>
  <c r="D27" i="5"/>
  <c r="C27" i="5"/>
  <c r="K16" i="5"/>
  <c r="K17" i="5"/>
  <c r="K18" i="5"/>
  <c r="K19" i="5"/>
  <c r="K20" i="5"/>
  <c r="K21" i="5"/>
  <c r="J16" i="5"/>
  <c r="J17" i="5"/>
  <c r="J18" i="5"/>
  <c r="J19" i="5"/>
  <c r="J20" i="5"/>
  <c r="J21" i="5"/>
  <c r="I16" i="5"/>
  <c r="I17" i="5"/>
  <c r="I18" i="5"/>
  <c r="I19" i="5"/>
  <c r="I20" i="5"/>
  <c r="I21" i="5"/>
  <c r="K15" i="5"/>
  <c r="J15" i="5"/>
  <c r="I15" i="5"/>
  <c r="E16" i="5"/>
  <c r="E17" i="5"/>
  <c r="E18" i="5"/>
  <c r="E19" i="5"/>
  <c r="E20" i="5"/>
  <c r="E21" i="5"/>
  <c r="E22" i="5"/>
  <c r="D16" i="5"/>
  <c r="D17" i="5"/>
  <c r="D18" i="5"/>
  <c r="D19" i="5"/>
  <c r="D20" i="5"/>
  <c r="D21" i="5"/>
  <c r="D22" i="5"/>
  <c r="C16" i="5"/>
  <c r="C17" i="5"/>
  <c r="C18" i="5"/>
  <c r="C19" i="5"/>
  <c r="C20" i="5"/>
  <c r="C21" i="5"/>
  <c r="C22" i="5"/>
  <c r="E15" i="5"/>
  <c r="D15" i="5"/>
  <c r="C15" i="5"/>
  <c r="B39" i="5"/>
  <c r="B68" i="5"/>
  <c r="H57" i="5"/>
  <c r="B54" i="5"/>
  <c r="H22" i="5"/>
  <c r="H32" i="5"/>
  <c r="H47" i="5"/>
  <c r="B46" i="5"/>
  <c r="B32" i="5"/>
  <c r="B23" i="5"/>
  <c r="J57" i="2"/>
  <c r="J58" i="2"/>
  <c r="J59" i="2"/>
  <c r="J60" i="2"/>
  <c r="J61" i="2"/>
  <c r="I57" i="2"/>
  <c r="I58" i="2"/>
  <c r="I59" i="2"/>
  <c r="I60" i="2"/>
  <c r="I61" i="2"/>
  <c r="J56" i="2"/>
  <c r="I56" i="2"/>
  <c r="J48" i="2"/>
  <c r="J49" i="2"/>
  <c r="J50" i="2"/>
  <c r="J51" i="2"/>
  <c r="I48" i="2"/>
  <c r="I49" i="2"/>
  <c r="I50" i="2"/>
  <c r="I51" i="2"/>
  <c r="J47" i="2"/>
  <c r="I47" i="2"/>
  <c r="D57" i="2"/>
  <c r="D58" i="2"/>
  <c r="D59" i="2"/>
  <c r="D60" i="2"/>
  <c r="D61" i="2"/>
  <c r="D62" i="2"/>
  <c r="D63" i="2"/>
  <c r="D64" i="2"/>
  <c r="D65" i="2"/>
  <c r="C57" i="2"/>
  <c r="C58" i="2"/>
  <c r="C59" i="2"/>
  <c r="C60" i="2"/>
  <c r="C61" i="2"/>
  <c r="C62" i="2"/>
  <c r="C63" i="2"/>
  <c r="C64" i="2"/>
  <c r="C65" i="2"/>
  <c r="D56" i="2"/>
  <c r="C56" i="2"/>
  <c r="J31" i="2"/>
  <c r="J32" i="2"/>
  <c r="J33" i="2"/>
  <c r="J34" i="2"/>
  <c r="J35" i="2"/>
  <c r="J36" i="2"/>
  <c r="J37" i="2"/>
  <c r="J38" i="2"/>
  <c r="J39" i="2"/>
  <c r="J40" i="2"/>
  <c r="I31" i="2"/>
  <c r="I32" i="2"/>
  <c r="I33" i="2"/>
  <c r="I34" i="2"/>
  <c r="I35" i="2"/>
  <c r="I36" i="2"/>
  <c r="I37" i="2"/>
  <c r="I38" i="2"/>
  <c r="I39" i="2"/>
  <c r="I40" i="2"/>
  <c r="J30" i="2"/>
  <c r="I30" i="2"/>
  <c r="J23" i="2"/>
  <c r="J24" i="2"/>
  <c r="J25" i="2"/>
  <c r="I23" i="2"/>
  <c r="I24" i="2"/>
  <c r="I25" i="2"/>
  <c r="J22" i="2"/>
  <c r="I22" i="2"/>
  <c r="J17" i="2"/>
  <c r="J16" i="2"/>
  <c r="I16" i="2"/>
  <c r="I17" i="2"/>
  <c r="J15" i="2"/>
  <c r="I15" i="2"/>
  <c r="D48" i="2"/>
  <c r="D49" i="2"/>
  <c r="D50" i="2"/>
  <c r="D51" i="2"/>
  <c r="D47" i="2"/>
  <c r="C48" i="2"/>
  <c r="C49" i="2"/>
  <c r="C50" i="2"/>
  <c r="C51" i="2"/>
  <c r="C47" i="2"/>
  <c r="D36" i="2"/>
  <c r="D37" i="2"/>
  <c r="D38" i="2"/>
  <c r="D39" i="2"/>
  <c r="D40" i="2"/>
  <c r="D41" i="2"/>
  <c r="C36" i="2"/>
  <c r="C37" i="2"/>
  <c r="C38" i="2"/>
  <c r="C39" i="2"/>
  <c r="C40" i="2"/>
  <c r="C41" i="2"/>
  <c r="D35" i="2"/>
  <c r="C35" i="2"/>
  <c r="D29" i="2"/>
  <c r="D30" i="2"/>
  <c r="C29" i="2"/>
  <c r="C30" i="2"/>
  <c r="D28" i="2"/>
  <c r="C28" i="2"/>
  <c r="D16" i="2"/>
  <c r="D17" i="2"/>
  <c r="D18" i="2"/>
  <c r="D19" i="2"/>
  <c r="D20" i="2"/>
  <c r="D21" i="2"/>
  <c r="D22" i="2"/>
  <c r="C16" i="2"/>
  <c r="C17" i="2"/>
  <c r="C18" i="2"/>
  <c r="C19" i="2"/>
  <c r="C20" i="2"/>
  <c r="C21" i="2"/>
  <c r="C22" i="2"/>
  <c r="D15" i="2"/>
  <c r="C15" i="2"/>
  <c r="J57" i="5" l="1"/>
  <c r="D39" i="5"/>
  <c r="E39" i="5"/>
  <c r="E46" i="5"/>
  <c r="C46" i="5"/>
  <c r="K22" i="5"/>
  <c r="I57" i="5"/>
  <c r="E23" i="5"/>
  <c r="E54" i="5"/>
  <c r="J32" i="5"/>
  <c r="K32" i="5"/>
  <c r="D68" i="5"/>
  <c r="K57" i="5"/>
  <c r="I47" i="5"/>
  <c r="I22" i="5"/>
  <c r="K47" i="5"/>
  <c r="E68" i="5"/>
  <c r="I32" i="5"/>
  <c r="C54" i="5"/>
  <c r="D54" i="5"/>
  <c r="J22" i="5"/>
  <c r="C23" i="5"/>
  <c r="C32" i="5"/>
  <c r="D23" i="5"/>
  <c r="D32" i="5"/>
  <c r="E32" i="5"/>
  <c r="J47" i="5"/>
  <c r="C68" i="5"/>
  <c r="C31" i="2"/>
  <c r="I26" i="2"/>
  <c r="D52" i="2"/>
  <c r="I18" i="2"/>
  <c r="D23" i="2"/>
  <c r="J41" i="2"/>
  <c r="J62" i="2"/>
  <c r="D31" i="2"/>
  <c r="C52" i="2"/>
  <c r="J26" i="2"/>
  <c r="C42" i="2"/>
  <c r="C23" i="2"/>
  <c r="D42" i="2"/>
  <c r="C66" i="2"/>
  <c r="J18" i="2"/>
  <c r="I41" i="2"/>
  <c r="I52" i="2"/>
  <c r="D66" i="2"/>
  <c r="I62" i="2"/>
  <c r="J52" i="2"/>
  <c r="H18" i="2"/>
  <c r="E24" i="4" l="1"/>
  <c r="B25" i="4"/>
  <c r="K19" i="4"/>
  <c r="K8" i="4"/>
  <c r="H18" i="4"/>
  <c r="H9" i="4"/>
  <c r="K25" i="4"/>
  <c r="E10" i="4"/>
  <c r="H24" i="4"/>
  <c r="B11" i="4"/>
  <c r="H26" i="2" l="1"/>
  <c r="B31" i="2"/>
  <c r="B42" i="2"/>
  <c r="B52" i="2"/>
  <c r="H62" i="2"/>
  <c r="H41" i="2"/>
  <c r="H52" i="2"/>
  <c r="B66" i="2"/>
  <c r="B23" i="2" l="1"/>
</calcChain>
</file>

<file path=xl/sharedStrings.xml><?xml version="1.0" encoding="utf-8"?>
<sst xmlns="http://schemas.openxmlformats.org/spreadsheetml/2006/main" count="336" uniqueCount="89">
  <si>
    <t xml:space="preserve">Ad Dakhiliyah </t>
  </si>
  <si>
    <t xml:space="preserve">Ad Dhahirah </t>
  </si>
  <si>
    <t xml:space="preserve">Al Batinah North </t>
  </si>
  <si>
    <t xml:space="preserve">Al Batinah South </t>
  </si>
  <si>
    <t xml:space="preserve">Al Buraymi </t>
  </si>
  <si>
    <t xml:space="preserve">Al Wusta </t>
  </si>
  <si>
    <t xml:space="preserve">Dhofar </t>
  </si>
  <si>
    <t>Muscat</t>
  </si>
  <si>
    <t>Musandam</t>
  </si>
  <si>
    <t>Nizwa</t>
  </si>
  <si>
    <t>Samail</t>
  </si>
  <si>
    <t>Bahla</t>
  </si>
  <si>
    <t>Adam</t>
  </si>
  <si>
    <t>Al Hamra</t>
  </si>
  <si>
    <t>Manah</t>
  </si>
  <si>
    <t>Izki</t>
  </si>
  <si>
    <t>Bidbid</t>
  </si>
  <si>
    <t>Ibri</t>
  </si>
  <si>
    <t>Dhank</t>
  </si>
  <si>
    <t>Yanqul</t>
  </si>
  <si>
    <t>Sohar</t>
  </si>
  <si>
    <t>Rustaq</t>
  </si>
  <si>
    <t>Shinas</t>
  </si>
  <si>
    <t>Liwa</t>
  </si>
  <si>
    <t>Saham</t>
  </si>
  <si>
    <t>Al Khaburah</t>
  </si>
  <si>
    <t>Al Suwayq</t>
  </si>
  <si>
    <t>Al Awabi</t>
  </si>
  <si>
    <t>Nakhl</t>
  </si>
  <si>
    <t>Wadi Maawel</t>
  </si>
  <si>
    <t>Barka</t>
  </si>
  <si>
    <t>Al Masnaah</t>
  </si>
  <si>
    <t>Al Buraimi</t>
  </si>
  <si>
    <t>Mahdah</t>
  </si>
  <si>
    <t>As Sunainah</t>
  </si>
  <si>
    <t>Haima</t>
  </si>
  <si>
    <t>Mahoot</t>
  </si>
  <si>
    <t>Duqm</t>
  </si>
  <si>
    <t>Al Jazir</t>
  </si>
  <si>
    <t>Sur</t>
  </si>
  <si>
    <t>Ibra</t>
  </si>
  <si>
    <t>Bidiyah</t>
  </si>
  <si>
    <t>Al Qabil</t>
  </si>
  <si>
    <t>AL MUDAYBI</t>
  </si>
  <si>
    <t>Dima Wattayeen</t>
  </si>
  <si>
    <t>Al Kamil Wal Wafi</t>
  </si>
  <si>
    <t>Jalan Bani Buali</t>
  </si>
  <si>
    <t>Jalan Bani Buhassan</t>
  </si>
  <si>
    <t>Wadi Bani Khalid</t>
  </si>
  <si>
    <t>Masirah</t>
  </si>
  <si>
    <t>Ash Sharqiyah North&amp;South</t>
  </si>
  <si>
    <t>Salalah</t>
  </si>
  <si>
    <t>Taqah</t>
  </si>
  <si>
    <t>Mirbat</t>
  </si>
  <si>
    <t>Thumrait</t>
  </si>
  <si>
    <t>Sadah</t>
  </si>
  <si>
    <t>Rakhyut</t>
  </si>
  <si>
    <t>Dhalkut</t>
  </si>
  <si>
    <t>Maqshan</t>
  </si>
  <si>
    <t>Shalim Wa Juzor Al Hallaniyat</t>
  </si>
  <si>
    <t>Al Mazyunah</t>
  </si>
  <si>
    <t>Mutrah</t>
  </si>
  <si>
    <t>Bawshar</t>
  </si>
  <si>
    <t>Seeb</t>
  </si>
  <si>
    <t>Al Amarat</t>
  </si>
  <si>
    <t>Quriyat</t>
  </si>
  <si>
    <t>Khasab</t>
  </si>
  <si>
    <t>Bukha</t>
  </si>
  <si>
    <t>Dibba</t>
  </si>
  <si>
    <t>Madha</t>
  </si>
  <si>
    <t>Ghumda</t>
  </si>
  <si>
    <t>Procuratorate Lima</t>
  </si>
  <si>
    <t xml:space="preserve">Areas </t>
  </si>
  <si>
    <t>VIP</t>
  </si>
  <si>
    <t>B+</t>
  </si>
  <si>
    <t>B</t>
  </si>
  <si>
    <t xml:space="preserve">Total </t>
  </si>
  <si>
    <t>Total</t>
  </si>
  <si>
    <t>Ash Sharqiyah North/South</t>
  </si>
  <si>
    <t xml:space="preserve">Total  </t>
  </si>
  <si>
    <t>TOTAL</t>
  </si>
  <si>
    <t>Female</t>
  </si>
  <si>
    <t>Male</t>
  </si>
  <si>
    <t xml:space="preserve">Male </t>
  </si>
  <si>
    <t>Areas</t>
  </si>
  <si>
    <t xml:space="preserve">Female </t>
  </si>
  <si>
    <t>Dhofar</t>
  </si>
  <si>
    <t xml:space="preserve">VIP </t>
  </si>
  <si>
    <t xml:space="preserve">B+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</si>
</sst>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02122"/>
      <name val="Calibri"/>
      <family val="2"/>
      <scheme val="minor"/>
    </font>
    <font>
      <b/>
      <sz val="10"/>
      <color rgb="FF333333"/>
      <name val="Segoe UI"/>
      <family val="2"/>
    </font>
    <font>
      <b/>
      <sz val="10"/>
      <name val="Segoe UI"/>
      <family val="2"/>
    </font>
    <font>
      <b/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Segoe UI"/>
      <family val="2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222222"/>
      <name val="Arial"/>
      <family val="2"/>
    </font>
    <font>
      <b/>
      <sz val="11"/>
      <color rgb="FF202124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5F636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0" fontId="0" fillId="2" borderId="0" xfId="0" applyFill="1"/>
    <xf numFmtId="1" fontId="0" fillId="2" borderId="0" xfId="0" applyNumberFormat="1" applyFill="1"/>
    <xf numFmtId="41" fontId="0" fillId="2" borderId="0" xfId="0" applyNumberFormat="1" applyFill="1"/>
    <xf numFmtId="41" fontId="6" fillId="2" borderId="0" xfId="1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right"/>
    </xf>
    <xf numFmtId="1" fontId="5" fillId="2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5" fillId="2" borderId="1" xfId="0" applyNumberFormat="1" applyFont="1" applyFill="1" applyBorder="1"/>
    <xf numFmtId="1" fontId="5" fillId="0" borderId="1" xfId="0" applyNumberFormat="1" applyFont="1" applyBorder="1"/>
    <xf numFmtId="1" fontId="2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2" borderId="0" xfId="0" applyNumberFormat="1" applyFont="1" applyFill="1"/>
    <xf numFmtId="1" fontId="5" fillId="2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horizontal="right"/>
    </xf>
    <xf numFmtId="1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/>
    <xf numFmtId="1" fontId="2" fillId="5" borderId="1" xfId="0" applyNumberFormat="1" applyFont="1" applyFill="1" applyBorder="1"/>
    <xf numFmtId="1" fontId="13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left" vertical="center"/>
    </xf>
    <xf numFmtId="1" fontId="5" fillId="5" borderId="1" xfId="0" applyNumberFormat="1" applyFont="1" applyFill="1" applyBorder="1" applyAlignment="1">
      <alignment horizontal="left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3" xfId="0" applyNumberFormat="1" applyFont="1" applyFill="1" applyBorder="1" applyAlignment="1">
      <alignment horizontal="right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3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right" vertical="center" wrapText="1"/>
    </xf>
    <xf numFmtId="1" fontId="4" fillId="5" borderId="1" xfId="0" applyNumberFormat="1" applyFont="1" applyFill="1" applyBorder="1" applyAlignment="1">
      <alignment horizontal="right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1" fontId="11" fillId="5" borderId="3" xfId="0" applyNumberFormat="1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vertical="center"/>
    </xf>
    <xf numFmtId="1" fontId="13" fillId="5" borderId="4" xfId="0" applyNumberFormat="1" applyFont="1" applyFill="1" applyBorder="1" applyAlignment="1">
      <alignment horizontal="center" vertical="center"/>
    </xf>
    <xf numFmtId="1" fontId="13" fillId="5" borderId="3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5" fillId="2" borderId="1" xfId="1" applyNumberFormat="1" applyFont="1" applyFill="1" applyBorder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5" borderId="1" xfId="1" applyNumberFormat="1" applyFont="1" applyFill="1" applyBorder="1" applyAlignment="1">
      <alignment horizontal="center" vertical="top"/>
    </xf>
    <xf numFmtId="3" fontId="12" fillId="4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top"/>
    </xf>
    <xf numFmtId="3" fontId="12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15240</xdr:colOff>
      <xdr:row>1</xdr:row>
      <xdr:rowOff>12739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2F9DB0-61B8-4CCB-8544-CDB7DAAEB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456420" cy="2207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1133136</xdr:colOff>
      <xdr:row>12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B9D395-2907-4C00-B85C-CC6463363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785792" cy="205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1265</xdr:colOff>
      <xdr:row>12</xdr:row>
      <xdr:rowOff>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8A9FE9-9E37-463C-9848-DEF5547B6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20425" cy="1988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N4" sqref="N4"/>
    </sheetView>
  </sheetViews>
  <sheetFormatPr defaultColWidth="9.109375" defaultRowHeight="14.4" x14ac:dyDescent="0.3"/>
  <cols>
    <col min="1" max="1" width="20" style="2" customWidth="1"/>
    <col min="2" max="2" width="15.6640625" style="17" customWidth="1"/>
    <col min="3" max="3" width="3.44140625" style="2" customWidth="1"/>
    <col min="4" max="4" width="14.5546875" style="2" customWidth="1"/>
    <col min="5" max="5" width="13.88671875" style="17" customWidth="1"/>
    <col min="6" max="6" width="2.109375" style="2" customWidth="1"/>
    <col min="7" max="7" width="20.6640625" style="2" customWidth="1"/>
    <col min="8" max="8" width="11.5546875" style="17" customWidth="1"/>
    <col min="9" max="9" width="2.5546875" style="2" customWidth="1"/>
    <col min="10" max="10" width="18.33203125" style="2" customWidth="1"/>
    <col min="11" max="11" width="14.88671875" style="17" customWidth="1"/>
    <col min="12" max="12" width="2.5546875" style="2" customWidth="1"/>
    <col min="13" max="13" width="17.5546875" style="2" customWidth="1"/>
    <col min="14" max="14" width="11.5546875" style="2" customWidth="1"/>
    <col min="15" max="16384" width="9.109375" style="2"/>
  </cols>
  <sheetData>
    <row r="1" spans="1:11" ht="172.8" customHeight="1" x14ac:dyDescent="0.3"/>
    <row r="2" spans="1:11" ht="18" x14ac:dyDescent="0.3">
      <c r="A2" s="32" t="s">
        <v>0</v>
      </c>
      <c r="B2" s="33"/>
      <c r="C2" s="9"/>
      <c r="D2" s="34" t="s">
        <v>2</v>
      </c>
      <c r="E2" s="35"/>
      <c r="F2" s="9"/>
      <c r="G2" s="34" t="s">
        <v>8</v>
      </c>
      <c r="H2" s="35"/>
      <c r="I2" s="9"/>
      <c r="J2" s="34" t="s">
        <v>7</v>
      </c>
      <c r="K2" s="35"/>
    </row>
    <row r="3" spans="1:11" ht="15" x14ac:dyDescent="0.35">
      <c r="A3" s="7" t="s">
        <v>9</v>
      </c>
      <c r="B3" s="46">
        <v>83544</v>
      </c>
      <c r="C3" s="9"/>
      <c r="D3" s="7" t="s">
        <v>20</v>
      </c>
      <c r="E3" s="48">
        <v>268325</v>
      </c>
      <c r="F3" s="9"/>
      <c r="G3" s="7" t="s">
        <v>66</v>
      </c>
      <c r="H3" s="48">
        <v>30763</v>
      </c>
      <c r="I3" s="9"/>
      <c r="J3" s="7" t="s">
        <v>61</v>
      </c>
      <c r="K3" s="48">
        <v>207715</v>
      </c>
    </row>
    <row r="4" spans="1:11" ht="15" x14ac:dyDescent="0.35">
      <c r="A4" s="7" t="s">
        <v>10</v>
      </c>
      <c r="B4" s="47">
        <v>92767</v>
      </c>
      <c r="C4" s="9"/>
      <c r="D4" s="7" t="s">
        <v>21</v>
      </c>
      <c r="E4" s="51">
        <v>75000</v>
      </c>
      <c r="F4" s="9"/>
      <c r="G4" s="7" t="s">
        <v>67</v>
      </c>
      <c r="H4" s="48">
        <v>4533</v>
      </c>
      <c r="I4" s="9"/>
      <c r="J4" s="7" t="s">
        <v>62</v>
      </c>
      <c r="K4" s="48">
        <v>324879</v>
      </c>
    </row>
    <row r="5" spans="1:11" ht="15" x14ac:dyDescent="0.35">
      <c r="A5" s="8" t="s">
        <v>11</v>
      </c>
      <c r="B5" s="48">
        <v>91648</v>
      </c>
      <c r="C5" s="9"/>
      <c r="D5" s="8" t="s">
        <v>22</v>
      </c>
      <c r="E5" s="48">
        <v>57972</v>
      </c>
      <c r="F5" s="9"/>
      <c r="G5" s="8" t="s">
        <v>68</v>
      </c>
      <c r="H5" s="48">
        <v>13195</v>
      </c>
      <c r="I5" s="9"/>
      <c r="J5" s="8" t="s">
        <v>63</v>
      </c>
      <c r="K5" s="48">
        <v>531371</v>
      </c>
    </row>
    <row r="6" spans="1:11" ht="15" x14ac:dyDescent="0.35">
      <c r="A6" s="8" t="s">
        <v>12</v>
      </c>
      <c r="B6" s="49">
        <v>56152</v>
      </c>
      <c r="C6" s="9"/>
      <c r="D6" s="7" t="s">
        <v>23</v>
      </c>
      <c r="E6" s="48">
        <v>56284</v>
      </c>
      <c r="F6" s="9"/>
      <c r="G6" s="8" t="s">
        <v>69</v>
      </c>
      <c r="H6" s="48">
        <v>4847</v>
      </c>
      <c r="I6" s="9"/>
      <c r="J6" s="8" t="s">
        <v>64</v>
      </c>
      <c r="K6" s="48">
        <v>106460</v>
      </c>
    </row>
    <row r="7" spans="1:11" ht="15" x14ac:dyDescent="0.35">
      <c r="A7" s="8" t="s">
        <v>13</v>
      </c>
      <c r="B7" s="49">
        <v>29701</v>
      </c>
      <c r="C7" s="9"/>
      <c r="D7" s="8" t="s">
        <v>24</v>
      </c>
      <c r="E7" s="51">
        <v>95000</v>
      </c>
      <c r="F7" s="9"/>
      <c r="G7" s="8" t="s">
        <v>70</v>
      </c>
      <c r="H7" s="49">
        <v>450</v>
      </c>
      <c r="I7" s="9"/>
      <c r="J7" s="8" t="s">
        <v>65</v>
      </c>
      <c r="K7" s="48">
        <v>71223</v>
      </c>
    </row>
    <row r="8" spans="1:11" ht="15" x14ac:dyDescent="0.35">
      <c r="A8" s="8" t="s">
        <v>14</v>
      </c>
      <c r="B8" s="49">
        <v>24410</v>
      </c>
      <c r="C8" s="9"/>
      <c r="D8" s="7" t="s">
        <v>25</v>
      </c>
      <c r="E8" s="48">
        <v>65726</v>
      </c>
      <c r="F8" s="9"/>
      <c r="G8" s="8" t="s">
        <v>71</v>
      </c>
      <c r="H8" s="49">
        <v>1500</v>
      </c>
      <c r="I8" s="9"/>
      <c r="J8" s="25" t="s">
        <v>80</v>
      </c>
      <c r="K8" s="50">
        <f>SUM(K3:K7)</f>
        <v>1241648</v>
      </c>
    </row>
    <row r="9" spans="1:11" ht="15" x14ac:dyDescent="0.35">
      <c r="A9" s="8" t="s">
        <v>15</v>
      </c>
      <c r="B9" s="49">
        <v>66820</v>
      </c>
      <c r="C9" s="9"/>
      <c r="D9" s="8" t="s">
        <v>26</v>
      </c>
      <c r="E9" s="48">
        <v>189222</v>
      </c>
      <c r="F9" s="9"/>
      <c r="G9" s="25" t="s">
        <v>80</v>
      </c>
      <c r="H9" s="50">
        <f>SUM(H3:H8)</f>
        <v>55288</v>
      </c>
      <c r="I9" s="9"/>
      <c r="J9" s="9"/>
      <c r="K9" s="6"/>
    </row>
    <row r="10" spans="1:11" ht="15" customHeight="1" x14ac:dyDescent="0.3">
      <c r="A10" s="8" t="s">
        <v>16</v>
      </c>
      <c r="B10" s="49">
        <v>39976</v>
      </c>
      <c r="C10" s="9"/>
      <c r="D10" s="25" t="s">
        <v>80</v>
      </c>
      <c r="E10" s="50">
        <f>SUM(E3:E9)</f>
        <v>807529</v>
      </c>
      <c r="F10" s="9"/>
      <c r="G10" s="9"/>
      <c r="H10" s="6"/>
      <c r="I10" s="9"/>
      <c r="J10" s="9"/>
      <c r="K10" s="6"/>
    </row>
    <row r="11" spans="1:11" ht="18" customHeight="1" x14ac:dyDescent="0.3">
      <c r="A11" s="25" t="s">
        <v>80</v>
      </c>
      <c r="B11" s="50">
        <f>SUM(B3:B10)</f>
        <v>485018</v>
      </c>
      <c r="C11" s="6"/>
      <c r="D11" s="9"/>
      <c r="E11" s="6"/>
      <c r="F11" s="6"/>
      <c r="G11" s="9"/>
      <c r="H11" s="6"/>
      <c r="I11" s="6"/>
      <c r="J11" s="9"/>
      <c r="K11" s="6"/>
    </row>
    <row r="12" spans="1:11" x14ac:dyDescent="0.3">
      <c r="A12" s="6"/>
      <c r="B12" s="6"/>
      <c r="C12" s="6"/>
      <c r="D12" s="6"/>
      <c r="E12" s="6"/>
      <c r="F12" s="6"/>
      <c r="G12" s="6"/>
      <c r="H12" s="6"/>
      <c r="I12" s="9"/>
      <c r="J12" s="6"/>
      <c r="K12" s="6"/>
    </row>
    <row r="13" spans="1:11" ht="18" x14ac:dyDescent="0.3">
      <c r="A13" s="30" t="s">
        <v>50</v>
      </c>
      <c r="B13" s="31"/>
      <c r="C13" s="6"/>
      <c r="D13" s="36" t="s">
        <v>6</v>
      </c>
      <c r="E13" s="37"/>
      <c r="F13" s="6"/>
      <c r="G13" s="28" t="s">
        <v>5</v>
      </c>
      <c r="H13" s="29"/>
      <c r="I13" s="9"/>
      <c r="J13" s="28" t="s">
        <v>3</v>
      </c>
      <c r="K13" s="29"/>
    </row>
    <row r="14" spans="1:11" ht="16.2" customHeight="1" x14ac:dyDescent="0.35">
      <c r="A14" s="7" t="s">
        <v>39</v>
      </c>
      <c r="B14" s="54">
        <v>71152</v>
      </c>
      <c r="C14" s="6"/>
      <c r="D14" s="7" t="s">
        <v>51</v>
      </c>
      <c r="E14" s="47">
        <v>266464</v>
      </c>
      <c r="F14" s="6"/>
      <c r="G14" s="7" t="s">
        <v>35</v>
      </c>
      <c r="H14" s="48">
        <v>32949</v>
      </c>
      <c r="I14" s="9"/>
      <c r="J14" s="7" t="s">
        <v>27</v>
      </c>
      <c r="K14" s="48">
        <v>22927</v>
      </c>
    </row>
    <row r="15" spans="1:11" ht="15" x14ac:dyDescent="0.35">
      <c r="A15" s="7" t="s">
        <v>40</v>
      </c>
      <c r="B15" s="54">
        <v>25265</v>
      </c>
      <c r="C15" s="6"/>
      <c r="D15" s="7" t="s">
        <v>52</v>
      </c>
      <c r="E15" s="48">
        <v>21408</v>
      </c>
      <c r="F15" s="6"/>
      <c r="G15" s="7" t="s">
        <v>36</v>
      </c>
      <c r="H15" s="48">
        <v>18199</v>
      </c>
      <c r="I15" s="9"/>
      <c r="J15" s="7" t="s">
        <v>28</v>
      </c>
      <c r="K15" s="48">
        <v>30695</v>
      </c>
    </row>
    <row r="16" spans="1:11" ht="15" x14ac:dyDescent="0.35">
      <c r="A16" s="8" t="s">
        <v>41</v>
      </c>
      <c r="B16" s="49">
        <v>18479</v>
      </c>
      <c r="C16" s="6"/>
      <c r="D16" s="8" t="s">
        <v>53</v>
      </c>
      <c r="E16" s="48">
        <v>17951</v>
      </c>
      <c r="F16" s="6"/>
      <c r="G16" s="8" t="s">
        <v>37</v>
      </c>
      <c r="H16" s="48">
        <v>27752</v>
      </c>
      <c r="I16" s="9"/>
      <c r="J16" s="8" t="s">
        <v>29</v>
      </c>
      <c r="K16" s="48">
        <v>18282</v>
      </c>
    </row>
    <row r="17" spans="1:11" ht="15" x14ac:dyDescent="0.35">
      <c r="A17" s="8" t="s">
        <v>42</v>
      </c>
      <c r="B17" s="46">
        <v>24824</v>
      </c>
      <c r="C17" s="6"/>
      <c r="D17" s="8" t="s">
        <v>54</v>
      </c>
      <c r="E17" s="48">
        <v>29280</v>
      </c>
      <c r="F17" s="6"/>
      <c r="G17" s="8" t="s">
        <v>38</v>
      </c>
      <c r="H17" s="48">
        <v>19303</v>
      </c>
      <c r="I17" s="9"/>
      <c r="J17" s="8" t="s">
        <v>30</v>
      </c>
      <c r="K17" s="48">
        <v>163322</v>
      </c>
    </row>
    <row r="18" spans="1:11" ht="15" x14ac:dyDescent="0.35">
      <c r="A18" s="8" t="s">
        <v>43</v>
      </c>
      <c r="B18" s="54">
        <v>14008</v>
      </c>
      <c r="C18" s="6"/>
      <c r="D18" s="8" t="s">
        <v>55</v>
      </c>
      <c r="E18" s="48">
        <v>9577</v>
      </c>
      <c r="F18" s="6"/>
      <c r="G18" s="7" t="s">
        <v>80</v>
      </c>
      <c r="H18" s="53">
        <f>SUM(H14:H17)</f>
        <v>98203</v>
      </c>
      <c r="I18" s="9"/>
      <c r="J18" s="8" t="s">
        <v>31</v>
      </c>
      <c r="K18" s="48">
        <v>104736</v>
      </c>
    </row>
    <row r="19" spans="1:11" ht="15" x14ac:dyDescent="0.35">
      <c r="A19" s="7" t="s">
        <v>44</v>
      </c>
      <c r="B19" s="49">
        <v>18450</v>
      </c>
      <c r="C19" s="6"/>
      <c r="D19" s="7" t="s">
        <v>56</v>
      </c>
      <c r="E19" s="48">
        <v>6178</v>
      </c>
      <c r="F19" s="6"/>
      <c r="G19" s="9"/>
      <c r="H19" s="6"/>
      <c r="I19" s="9"/>
      <c r="J19" s="7" t="s">
        <v>80</v>
      </c>
      <c r="K19" s="53">
        <f>SUM(K14:K18)</f>
        <v>339962</v>
      </c>
    </row>
    <row r="20" spans="1:11" ht="18" x14ac:dyDescent="0.35">
      <c r="A20" s="7" t="s">
        <v>45</v>
      </c>
      <c r="B20" s="46">
        <v>38543</v>
      </c>
      <c r="C20" s="6"/>
      <c r="D20" s="7" t="s">
        <v>57</v>
      </c>
      <c r="E20" s="48">
        <v>3698</v>
      </c>
      <c r="F20" s="6"/>
      <c r="G20" s="28" t="s">
        <v>1</v>
      </c>
      <c r="H20" s="29"/>
      <c r="I20" s="9"/>
      <c r="J20" s="9"/>
      <c r="K20" s="6"/>
    </row>
    <row r="21" spans="1:11" ht="18.75" customHeight="1" x14ac:dyDescent="0.35">
      <c r="A21" s="8" t="s">
        <v>46</v>
      </c>
      <c r="B21" s="46">
        <v>66284</v>
      </c>
      <c r="C21" s="6"/>
      <c r="D21" s="8" t="s">
        <v>58</v>
      </c>
      <c r="E21" s="48">
        <v>1900</v>
      </c>
      <c r="F21" s="6"/>
      <c r="G21" s="7" t="s">
        <v>17</v>
      </c>
      <c r="H21" s="49">
        <v>118674</v>
      </c>
      <c r="I21" s="9"/>
      <c r="J21" s="26" t="s">
        <v>4</v>
      </c>
      <c r="K21" s="27"/>
    </row>
    <row r="22" spans="1:11" ht="18" customHeight="1" x14ac:dyDescent="0.35">
      <c r="A22" s="8" t="s">
        <v>47</v>
      </c>
      <c r="B22" s="46">
        <v>44503</v>
      </c>
      <c r="C22" s="6"/>
      <c r="D22" s="8" t="s">
        <v>59</v>
      </c>
      <c r="E22" s="48">
        <v>14090</v>
      </c>
      <c r="F22" s="6"/>
      <c r="G22" s="7" t="s">
        <v>18</v>
      </c>
      <c r="H22" s="46">
        <v>23436</v>
      </c>
      <c r="I22" s="9"/>
      <c r="J22" s="7" t="s">
        <v>32</v>
      </c>
      <c r="K22" s="52">
        <v>123290</v>
      </c>
    </row>
    <row r="23" spans="1:11" ht="15" x14ac:dyDescent="0.35">
      <c r="A23" s="8" t="s">
        <v>48</v>
      </c>
      <c r="B23" s="46">
        <v>15203</v>
      </c>
      <c r="C23" s="6"/>
      <c r="D23" s="8" t="s">
        <v>60</v>
      </c>
      <c r="E23" s="48">
        <v>18834</v>
      </c>
      <c r="F23" s="6"/>
      <c r="G23" s="8" t="s">
        <v>19</v>
      </c>
      <c r="H23" s="54">
        <v>16599</v>
      </c>
      <c r="I23" s="9"/>
      <c r="J23" s="7" t="s">
        <v>33</v>
      </c>
      <c r="K23" s="48">
        <v>11481</v>
      </c>
    </row>
    <row r="24" spans="1:11" ht="15" customHeight="1" x14ac:dyDescent="0.35">
      <c r="A24" s="8" t="s">
        <v>49</v>
      </c>
      <c r="B24" s="49">
        <v>12000</v>
      </c>
      <c r="D24" s="25" t="s">
        <v>80</v>
      </c>
      <c r="E24" s="50">
        <f>SUM(E14:E23)</f>
        <v>389380</v>
      </c>
      <c r="G24" s="25" t="s">
        <v>80</v>
      </c>
      <c r="H24" s="50">
        <f>SUM(H21:H23)</f>
        <v>158709</v>
      </c>
      <c r="J24" s="8" t="s">
        <v>34</v>
      </c>
      <c r="K24" s="48">
        <v>65</v>
      </c>
    </row>
    <row r="25" spans="1:11" x14ac:dyDescent="0.3">
      <c r="A25" s="25" t="s">
        <v>80</v>
      </c>
      <c r="B25" s="50">
        <f>SUM(B14:B24)</f>
        <v>348711</v>
      </c>
      <c r="D25" s="6"/>
      <c r="E25" s="6"/>
      <c r="G25" s="9"/>
      <c r="H25" s="6"/>
      <c r="J25" s="25" t="s">
        <v>80</v>
      </c>
      <c r="K25" s="50">
        <f>SUM(K22:K24)</f>
        <v>134836</v>
      </c>
    </row>
  </sheetData>
  <mergeCells count="9">
    <mergeCell ref="G20:H20"/>
    <mergeCell ref="G13:H13"/>
    <mergeCell ref="J13:K13"/>
    <mergeCell ref="A13:B13"/>
    <mergeCell ref="A2:B2"/>
    <mergeCell ref="D2:E2"/>
    <mergeCell ref="G2:H2"/>
    <mergeCell ref="J2:K2"/>
    <mergeCell ref="D13:E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O66"/>
  <sheetViews>
    <sheetView zoomScale="90" zoomScaleNormal="90" workbookViewId="0">
      <selection activeCell="D81" sqref="D81:G95"/>
    </sheetView>
  </sheetViews>
  <sheetFormatPr defaultColWidth="9.109375" defaultRowHeight="14.4" x14ac:dyDescent="0.3"/>
  <cols>
    <col min="1" max="1" width="15.6640625" style="2" customWidth="1"/>
    <col min="2" max="2" width="11.33203125" style="2" customWidth="1"/>
    <col min="3" max="3" width="15" style="3" customWidth="1"/>
    <col min="4" max="4" width="14" style="2" customWidth="1"/>
    <col min="5" max="5" width="0.109375" style="2" customWidth="1"/>
    <col min="6" max="6" width="10.33203125" style="2" customWidth="1"/>
    <col min="7" max="7" width="19.6640625" style="2" customWidth="1"/>
    <col min="8" max="8" width="11.88671875" style="2" customWidth="1"/>
    <col min="9" max="9" width="13.5546875" style="2" customWidth="1"/>
    <col min="10" max="10" width="16.6640625" style="2" customWidth="1"/>
    <col min="11" max="11" width="3" style="2" customWidth="1"/>
    <col min="12" max="12" width="26.44140625" style="2" customWidth="1"/>
    <col min="13" max="13" width="10.88671875" style="2" customWidth="1"/>
    <col min="14" max="14" width="18.5546875" style="2" customWidth="1"/>
    <col min="15" max="15" width="13.6640625" style="2" customWidth="1"/>
    <col min="16" max="16384" width="9.109375" style="2"/>
  </cols>
  <sheetData>
    <row r="11" spans="1:11" ht="13.8" customHeight="1" x14ac:dyDescent="0.3"/>
    <row r="12" spans="1:11" ht="2.4" customHeight="1" x14ac:dyDescent="0.3"/>
    <row r="13" spans="1:11" ht="26.4" customHeight="1" x14ac:dyDescent="0.3">
      <c r="A13" s="41" t="s">
        <v>0</v>
      </c>
      <c r="B13" s="42"/>
      <c r="C13" s="42"/>
      <c r="D13" s="43"/>
      <c r="E13" s="3"/>
      <c r="F13" s="3"/>
      <c r="G13" s="39" t="s">
        <v>4</v>
      </c>
      <c r="H13" s="40"/>
      <c r="I13" s="40"/>
      <c r="J13" s="40"/>
    </row>
    <row r="14" spans="1:11" ht="25.8" customHeight="1" x14ac:dyDescent="0.3">
      <c r="A14" s="22" t="s">
        <v>84</v>
      </c>
      <c r="B14" s="22" t="s">
        <v>77</v>
      </c>
      <c r="C14" s="22" t="s">
        <v>81</v>
      </c>
      <c r="D14" s="22" t="s">
        <v>82</v>
      </c>
      <c r="E14" s="3"/>
      <c r="F14" s="14"/>
      <c r="G14" s="18" t="s">
        <v>72</v>
      </c>
      <c r="H14" s="18" t="s">
        <v>76</v>
      </c>
      <c r="I14" s="18" t="s">
        <v>81</v>
      </c>
      <c r="J14" s="18" t="s">
        <v>83</v>
      </c>
    </row>
    <row r="15" spans="1:11" ht="15" x14ac:dyDescent="0.3">
      <c r="A15" s="10" t="s">
        <v>9</v>
      </c>
      <c r="B15" s="55">
        <v>83544</v>
      </c>
      <c r="C15" s="56">
        <f t="shared" ref="C15:C22" si="0">B15*44.1%</f>
        <v>36842.904000000002</v>
      </c>
      <c r="D15" s="56">
        <f t="shared" ref="D15:D22" si="1">B15*55.9%</f>
        <v>46701.095999999998</v>
      </c>
      <c r="E15" s="3"/>
      <c r="F15" s="3"/>
      <c r="G15" s="12" t="s">
        <v>32</v>
      </c>
      <c r="H15" s="61">
        <v>123290</v>
      </c>
      <c r="I15" s="62">
        <f>H15*38.6%</f>
        <v>47589.94</v>
      </c>
      <c r="J15" s="62">
        <f>H15*61.4%</f>
        <v>75700.06</v>
      </c>
      <c r="K15" s="1"/>
    </row>
    <row r="16" spans="1:11" ht="15" customHeight="1" x14ac:dyDescent="0.35">
      <c r="A16" s="10" t="s">
        <v>10</v>
      </c>
      <c r="B16" s="57">
        <v>92767</v>
      </c>
      <c r="C16" s="56">
        <f t="shared" si="0"/>
        <v>40910.247000000003</v>
      </c>
      <c r="D16" s="56">
        <f t="shared" si="1"/>
        <v>51856.752999999997</v>
      </c>
      <c r="E16" s="3"/>
      <c r="F16" s="3"/>
      <c r="G16" s="12" t="s">
        <v>33</v>
      </c>
      <c r="H16" s="63">
        <v>11481</v>
      </c>
      <c r="I16" s="62">
        <f>H16*38.6%</f>
        <v>4431.6660000000002</v>
      </c>
      <c r="J16" s="62">
        <f>H16*61.4%</f>
        <v>7049.3339999999998</v>
      </c>
    </row>
    <row r="17" spans="1:15" ht="15" x14ac:dyDescent="0.35">
      <c r="A17" s="11" t="s">
        <v>11</v>
      </c>
      <c r="B17" s="58">
        <v>91648</v>
      </c>
      <c r="C17" s="56">
        <f t="shared" si="0"/>
        <v>40416.768000000004</v>
      </c>
      <c r="D17" s="56">
        <f t="shared" si="1"/>
        <v>51231.231999999996</v>
      </c>
      <c r="E17" s="3"/>
      <c r="F17" s="3"/>
      <c r="G17" s="13" t="s">
        <v>34</v>
      </c>
      <c r="H17" s="63">
        <v>65</v>
      </c>
      <c r="I17" s="62">
        <f>H17*38.6%</f>
        <v>25.09</v>
      </c>
      <c r="J17" s="62">
        <f>H17*61.4%</f>
        <v>39.909999999999997</v>
      </c>
    </row>
    <row r="18" spans="1:15" x14ac:dyDescent="0.3">
      <c r="A18" s="11" t="s">
        <v>12</v>
      </c>
      <c r="B18" s="49">
        <v>56152</v>
      </c>
      <c r="C18" s="56">
        <f t="shared" si="0"/>
        <v>24763.031999999999</v>
      </c>
      <c r="D18" s="56">
        <f t="shared" si="1"/>
        <v>31388.967999999997</v>
      </c>
      <c r="E18" s="3"/>
      <c r="F18" s="3"/>
      <c r="G18" s="23" t="s">
        <v>80</v>
      </c>
      <c r="H18" s="59">
        <f>SUM(H15:H17)</f>
        <v>134836</v>
      </c>
      <c r="I18" s="59">
        <f>SUM(I15:I17)</f>
        <v>52046.695999999996</v>
      </c>
      <c r="J18" s="59">
        <f>SUM(J15:J17)</f>
        <v>82789.304000000004</v>
      </c>
    </row>
    <row r="19" spans="1:15" x14ac:dyDescent="0.3">
      <c r="A19" s="11" t="s">
        <v>13</v>
      </c>
      <c r="B19" s="49">
        <v>29701</v>
      </c>
      <c r="C19" s="56">
        <f t="shared" si="0"/>
        <v>13098.141</v>
      </c>
      <c r="D19" s="56">
        <f t="shared" si="1"/>
        <v>16602.858999999997</v>
      </c>
      <c r="E19" s="3"/>
      <c r="F19" s="3"/>
      <c r="G19" s="3"/>
      <c r="H19" s="3"/>
      <c r="I19" s="3"/>
      <c r="J19" s="3"/>
    </row>
    <row r="20" spans="1:15" ht="15" customHeight="1" x14ac:dyDescent="0.3">
      <c r="A20" s="11" t="s">
        <v>14</v>
      </c>
      <c r="B20" s="49">
        <v>24410</v>
      </c>
      <c r="C20" s="56">
        <f t="shared" si="0"/>
        <v>10764.81</v>
      </c>
      <c r="D20" s="56">
        <f t="shared" si="1"/>
        <v>13645.189999999999</v>
      </c>
      <c r="E20" s="3"/>
      <c r="F20" s="3"/>
      <c r="G20" s="44" t="s">
        <v>5</v>
      </c>
      <c r="H20" s="44"/>
      <c r="I20" s="44"/>
      <c r="J20" s="44"/>
    </row>
    <row r="21" spans="1:15" x14ac:dyDescent="0.3">
      <c r="A21" s="10" t="s">
        <v>15</v>
      </c>
      <c r="B21" s="49">
        <v>66820</v>
      </c>
      <c r="C21" s="56">
        <f t="shared" si="0"/>
        <v>29467.62</v>
      </c>
      <c r="D21" s="56">
        <f t="shared" si="1"/>
        <v>37352.379999999997</v>
      </c>
      <c r="E21" s="3"/>
      <c r="F21" s="3"/>
      <c r="G21" s="18" t="s">
        <v>72</v>
      </c>
      <c r="H21" s="18" t="s">
        <v>76</v>
      </c>
      <c r="I21" s="18" t="s">
        <v>81</v>
      </c>
      <c r="J21" s="18" t="s">
        <v>82</v>
      </c>
    </row>
    <row r="22" spans="1:15" ht="15" customHeight="1" x14ac:dyDescent="0.35">
      <c r="A22" s="10" t="s">
        <v>16</v>
      </c>
      <c r="B22" s="49">
        <v>39976</v>
      </c>
      <c r="C22" s="56">
        <f t="shared" si="0"/>
        <v>17629.416000000001</v>
      </c>
      <c r="D22" s="56">
        <f t="shared" si="1"/>
        <v>22346.583999999999</v>
      </c>
      <c r="E22" s="3"/>
      <c r="F22" s="3"/>
      <c r="G22" s="7" t="s">
        <v>35</v>
      </c>
      <c r="H22" s="48">
        <v>32949</v>
      </c>
      <c r="I22" s="56">
        <f>H22*32%</f>
        <v>10543.68</v>
      </c>
      <c r="J22" s="56">
        <f>H22*68%</f>
        <v>22405.320000000003</v>
      </c>
      <c r="O22" s="3"/>
    </row>
    <row r="23" spans="1:15" ht="15" x14ac:dyDescent="0.35">
      <c r="A23" s="21" t="s">
        <v>80</v>
      </c>
      <c r="B23" s="59">
        <f>SUM(B15:B22)</f>
        <v>485018</v>
      </c>
      <c r="C23" s="60">
        <f>SUM(C15:C22)</f>
        <v>213892.93800000002</v>
      </c>
      <c r="D23" s="60">
        <f>SUM(D15:D22)</f>
        <v>271125.06199999998</v>
      </c>
      <c r="E23" s="3"/>
      <c r="F23" s="3"/>
      <c r="G23" s="7" t="s">
        <v>36</v>
      </c>
      <c r="H23" s="48">
        <v>18199</v>
      </c>
      <c r="I23" s="56">
        <f>H23*32%</f>
        <v>5823.68</v>
      </c>
      <c r="J23" s="56">
        <f>H23*68%</f>
        <v>12375.320000000002</v>
      </c>
    </row>
    <row r="24" spans="1:15" ht="15" x14ac:dyDescent="0.35">
      <c r="A24" s="3"/>
      <c r="B24" s="3"/>
      <c r="D24" s="3"/>
      <c r="E24" s="3"/>
      <c r="F24" s="3"/>
      <c r="G24" s="8" t="s">
        <v>37</v>
      </c>
      <c r="H24" s="48">
        <v>27752</v>
      </c>
      <c r="I24" s="56">
        <f>H24*32%</f>
        <v>8880.64</v>
      </c>
      <c r="J24" s="56">
        <f>H24*68%</f>
        <v>18871.36</v>
      </c>
    </row>
    <row r="25" spans="1:15" ht="15" x14ac:dyDescent="0.35">
      <c r="A25" s="3"/>
      <c r="B25" s="3"/>
      <c r="D25" s="3"/>
      <c r="E25" s="3"/>
      <c r="F25" s="3"/>
      <c r="G25" s="8" t="s">
        <v>38</v>
      </c>
      <c r="H25" s="48">
        <v>19303</v>
      </c>
      <c r="I25" s="56">
        <f>H25*32%</f>
        <v>6176.96</v>
      </c>
      <c r="J25" s="56">
        <f>H25*68%</f>
        <v>13126.04</v>
      </c>
    </row>
    <row r="26" spans="1:15" ht="18" x14ac:dyDescent="0.3">
      <c r="A26" s="44" t="s">
        <v>1</v>
      </c>
      <c r="B26" s="44"/>
      <c r="C26" s="44"/>
      <c r="D26" s="44"/>
      <c r="E26" s="3"/>
      <c r="F26" s="3"/>
      <c r="G26" s="20" t="s">
        <v>80</v>
      </c>
      <c r="H26" s="50">
        <f>SUM(H22:H25)</f>
        <v>98203</v>
      </c>
      <c r="I26" s="50">
        <f>SUM(I22:I25)</f>
        <v>31424.959999999999</v>
      </c>
      <c r="J26" s="50">
        <f>SUM(J22:J25)</f>
        <v>66778.040000000008</v>
      </c>
    </row>
    <row r="27" spans="1:15" x14ac:dyDescent="0.3">
      <c r="A27" s="19" t="s">
        <v>72</v>
      </c>
      <c r="B27" s="19" t="s">
        <v>76</v>
      </c>
      <c r="C27" s="19" t="s">
        <v>81</v>
      </c>
      <c r="D27" s="19" t="s">
        <v>82</v>
      </c>
      <c r="E27" s="3"/>
      <c r="F27" s="3"/>
      <c r="G27" s="3"/>
      <c r="H27" s="3"/>
      <c r="I27" s="3"/>
      <c r="J27" s="3"/>
    </row>
    <row r="28" spans="1:15" ht="15" customHeight="1" x14ac:dyDescent="0.3">
      <c r="A28" s="7" t="s">
        <v>17</v>
      </c>
      <c r="B28" s="49">
        <v>118674</v>
      </c>
      <c r="C28" s="56">
        <f>B28*44.8%</f>
        <v>53165.951999999997</v>
      </c>
      <c r="D28" s="56">
        <f>B28*55.2%</f>
        <v>65508.048000000003</v>
      </c>
      <c r="E28" s="3"/>
      <c r="F28" s="3"/>
      <c r="G28" s="36" t="s">
        <v>78</v>
      </c>
      <c r="H28" s="38"/>
      <c r="I28" s="38"/>
      <c r="J28" s="38"/>
    </row>
    <row r="29" spans="1:15" x14ac:dyDescent="0.3">
      <c r="A29" s="7" t="s">
        <v>18</v>
      </c>
      <c r="B29" s="64">
        <v>23436</v>
      </c>
      <c r="C29" s="56">
        <f>B29*44.8%</f>
        <v>10499.328</v>
      </c>
      <c r="D29" s="56">
        <f>B29*55.2%</f>
        <v>12936.672</v>
      </c>
      <c r="E29" s="3"/>
      <c r="F29" s="3"/>
      <c r="G29" s="18" t="s">
        <v>72</v>
      </c>
      <c r="H29" s="18" t="s">
        <v>77</v>
      </c>
      <c r="I29" s="18" t="s">
        <v>81</v>
      </c>
      <c r="J29" s="18" t="s">
        <v>82</v>
      </c>
    </row>
    <row r="30" spans="1:15" x14ac:dyDescent="0.3">
      <c r="A30" s="8" t="s">
        <v>19</v>
      </c>
      <c r="B30" s="65">
        <v>16599</v>
      </c>
      <c r="C30" s="56">
        <f>B30*44.8%</f>
        <v>7436.351999999999</v>
      </c>
      <c r="D30" s="56">
        <f>B30*55.2%</f>
        <v>9162.648000000001</v>
      </c>
      <c r="E30" s="3"/>
      <c r="F30" s="3"/>
      <c r="G30" s="12" t="s">
        <v>39</v>
      </c>
      <c r="H30" s="66">
        <v>71152</v>
      </c>
      <c r="I30" s="62">
        <f t="shared" ref="I30:I40" si="2">H30*44.9%</f>
        <v>31947.248</v>
      </c>
      <c r="J30" s="62">
        <f t="shared" ref="J30:J40" si="3">H30*55.1%</f>
        <v>39204.752</v>
      </c>
    </row>
    <row r="31" spans="1:15" x14ac:dyDescent="0.3">
      <c r="A31" s="20" t="s">
        <v>80</v>
      </c>
      <c r="B31" s="50">
        <f>SUM(B28:B30)</f>
        <v>158709</v>
      </c>
      <c r="C31" s="50">
        <f t="shared" ref="C31:D31" si="4">SUM(C28:C30)</f>
        <v>71101.631999999998</v>
      </c>
      <c r="D31" s="50">
        <f t="shared" si="4"/>
        <v>87607.368000000002</v>
      </c>
      <c r="E31" s="3"/>
      <c r="F31" s="3"/>
      <c r="G31" s="12" t="s">
        <v>40</v>
      </c>
      <c r="H31" s="66">
        <v>25265</v>
      </c>
      <c r="I31" s="62">
        <f t="shared" si="2"/>
        <v>11343.985000000001</v>
      </c>
      <c r="J31" s="62">
        <f t="shared" si="3"/>
        <v>13921.015000000001</v>
      </c>
    </row>
    <row r="32" spans="1:15" x14ac:dyDescent="0.3">
      <c r="A32" s="3"/>
      <c r="B32" s="3"/>
      <c r="D32" s="3"/>
      <c r="E32" s="3"/>
      <c r="F32" s="3"/>
      <c r="G32" s="13" t="s">
        <v>41</v>
      </c>
      <c r="H32" s="66">
        <v>18479</v>
      </c>
      <c r="I32" s="62">
        <f t="shared" si="2"/>
        <v>8297.0709999999999</v>
      </c>
      <c r="J32" s="62">
        <f t="shared" si="3"/>
        <v>10181.929</v>
      </c>
    </row>
    <row r="33" spans="1:10" ht="16.5" customHeight="1" x14ac:dyDescent="0.3">
      <c r="A33" s="44" t="s">
        <v>2</v>
      </c>
      <c r="B33" s="44"/>
      <c r="C33" s="44"/>
      <c r="D33" s="44"/>
      <c r="E33" s="3"/>
      <c r="F33" s="3"/>
      <c r="G33" s="12" t="s">
        <v>42</v>
      </c>
      <c r="H33" s="66">
        <v>24824</v>
      </c>
      <c r="I33" s="62">
        <f t="shared" si="2"/>
        <v>11145.976000000001</v>
      </c>
      <c r="J33" s="62">
        <f t="shared" si="3"/>
        <v>13678.024000000001</v>
      </c>
    </row>
    <row r="34" spans="1:10" x14ac:dyDescent="0.3">
      <c r="A34" s="19" t="s">
        <v>72</v>
      </c>
      <c r="B34" s="19" t="s">
        <v>77</v>
      </c>
      <c r="C34" s="19" t="s">
        <v>85</v>
      </c>
      <c r="D34" s="19" t="s">
        <v>83</v>
      </c>
      <c r="E34" s="3"/>
      <c r="F34" s="3"/>
      <c r="G34" s="12" t="s">
        <v>43</v>
      </c>
      <c r="H34" s="66">
        <v>14008</v>
      </c>
      <c r="I34" s="62">
        <f t="shared" si="2"/>
        <v>6289.5920000000006</v>
      </c>
      <c r="J34" s="62">
        <f t="shared" si="3"/>
        <v>7718.4080000000004</v>
      </c>
    </row>
    <row r="35" spans="1:10" x14ac:dyDescent="0.3">
      <c r="A35" s="7" t="s">
        <v>20</v>
      </c>
      <c r="B35" s="51">
        <v>268325</v>
      </c>
      <c r="C35" s="56">
        <f t="shared" ref="C35:C41" si="5">B35*43.7%</f>
        <v>117258.02500000001</v>
      </c>
      <c r="D35" s="56">
        <f t="shared" ref="D35:D41" si="6">B35*56.3%</f>
        <v>151066.97499999998</v>
      </c>
      <c r="E35" s="3"/>
      <c r="F35" s="3"/>
      <c r="G35" s="12" t="s">
        <v>44</v>
      </c>
      <c r="H35" s="66">
        <v>18450</v>
      </c>
      <c r="I35" s="62">
        <f t="shared" si="2"/>
        <v>8284.0500000000011</v>
      </c>
      <c r="J35" s="62">
        <f t="shared" si="3"/>
        <v>10165.950000000001</v>
      </c>
    </row>
    <row r="36" spans="1:10" x14ac:dyDescent="0.3">
      <c r="A36" s="7" t="s">
        <v>21</v>
      </c>
      <c r="B36" s="51">
        <v>75000</v>
      </c>
      <c r="C36" s="56">
        <f t="shared" si="5"/>
        <v>32775.000000000007</v>
      </c>
      <c r="D36" s="56">
        <f t="shared" si="6"/>
        <v>42224.999999999993</v>
      </c>
      <c r="E36" s="3"/>
      <c r="F36" s="3"/>
      <c r="G36" s="12" t="s">
        <v>45</v>
      </c>
      <c r="H36" s="66">
        <v>38543</v>
      </c>
      <c r="I36" s="62">
        <f t="shared" si="2"/>
        <v>17305.807000000001</v>
      </c>
      <c r="J36" s="62">
        <f t="shared" si="3"/>
        <v>21237.193000000003</v>
      </c>
    </row>
    <row r="37" spans="1:10" x14ac:dyDescent="0.3">
      <c r="A37" s="8" t="s">
        <v>22</v>
      </c>
      <c r="B37" s="51">
        <v>57972</v>
      </c>
      <c r="C37" s="56">
        <f t="shared" si="5"/>
        <v>25333.764000000003</v>
      </c>
      <c r="D37" s="56">
        <f t="shared" si="6"/>
        <v>32638.235999999997</v>
      </c>
      <c r="E37" s="3"/>
      <c r="F37" s="3"/>
      <c r="G37" s="12" t="s">
        <v>46</v>
      </c>
      <c r="H37" s="66">
        <v>66284</v>
      </c>
      <c r="I37" s="62">
        <f t="shared" si="2"/>
        <v>29761.516</v>
      </c>
      <c r="J37" s="62">
        <f t="shared" si="3"/>
        <v>36522.484000000004</v>
      </c>
    </row>
    <row r="38" spans="1:10" x14ac:dyDescent="0.3">
      <c r="A38" s="7" t="s">
        <v>23</v>
      </c>
      <c r="B38" s="51">
        <v>56284</v>
      </c>
      <c r="C38" s="56">
        <f t="shared" si="5"/>
        <v>24596.108000000004</v>
      </c>
      <c r="D38" s="56">
        <f t="shared" si="6"/>
        <v>31687.891999999996</v>
      </c>
      <c r="E38" s="3"/>
      <c r="F38" s="3"/>
      <c r="G38" s="12" t="s">
        <v>47</v>
      </c>
      <c r="H38" s="66">
        <v>44503</v>
      </c>
      <c r="I38" s="62">
        <f t="shared" si="2"/>
        <v>19981.847000000002</v>
      </c>
      <c r="J38" s="62">
        <f t="shared" si="3"/>
        <v>24521.153000000002</v>
      </c>
    </row>
    <row r="39" spans="1:10" x14ac:dyDescent="0.3">
      <c r="A39" s="8" t="s">
        <v>24</v>
      </c>
      <c r="B39" s="51">
        <v>95000</v>
      </c>
      <c r="C39" s="56">
        <f t="shared" si="5"/>
        <v>41515.000000000007</v>
      </c>
      <c r="D39" s="56">
        <f t="shared" si="6"/>
        <v>53484.999999999993</v>
      </c>
      <c r="E39" s="3"/>
      <c r="F39" s="3"/>
      <c r="G39" s="12" t="s">
        <v>48</v>
      </c>
      <c r="H39" s="66">
        <v>15203</v>
      </c>
      <c r="I39" s="62">
        <f t="shared" si="2"/>
        <v>6826.1469999999999</v>
      </c>
      <c r="J39" s="62">
        <f t="shared" si="3"/>
        <v>8376.853000000001</v>
      </c>
    </row>
    <row r="40" spans="1:10" x14ac:dyDescent="0.3">
      <c r="A40" s="7" t="s">
        <v>25</v>
      </c>
      <c r="B40" s="51">
        <v>65726</v>
      </c>
      <c r="C40" s="56">
        <f t="shared" si="5"/>
        <v>28722.262000000002</v>
      </c>
      <c r="D40" s="56">
        <f t="shared" si="6"/>
        <v>37003.737999999998</v>
      </c>
      <c r="E40" s="3"/>
      <c r="F40" s="3"/>
      <c r="G40" s="12" t="s">
        <v>49</v>
      </c>
      <c r="H40" s="66">
        <v>12000</v>
      </c>
      <c r="I40" s="62">
        <f t="shared" si="2"/>
        <v>5388</v>
      </c>
      <c r="J40" s="62">
        <f t="shared" si="3"/>
        <v>6612.0000000000009</v>
      </c>
    </row>
    <row r="41" spans="1:10" x14ac:dyDescent="0.3">
      <c r="A41" s="8" t="s">
        <v>26</v>
      </c>
      <c r="B41" s="51">
        <v>189222</v>
      </c>
      <c r="C41" s="56">
        <f t="shared" si="5"/>
        <v>82690.01400000001</v>
      </c>
      <c r="D41" s="56">
        <f t="shared" si="6"/>
        <v>106531.98599999999</v>
      </c>
      <c r="E41" s="3"/>
      <c r="F41" s="3"/>
      <c r="G41" s="21" t="s">
        <v>80</v>
      </c>
      <c r="H41" s="59">
        <f>SUM(H30:H40)</f>
        <v>348711</v>
      </c>
      <c r="I41" s="59">
        <f>SUM(I30:I40)</f>
        <v>156571.239</v>
      </c>
      <c r="J41" s="59">
        <f>SUM(J30:J40)</f>
        <v>192139.761</v>
      </c>
    </row>
    <row r="42" spans="1:10" x14ac:dyDescent="0.3">
      <c r="A42" s="20" t="s">
        <v>80</v>
      </c>
      <c r="B42" s="50">
        <f>SUM(B35:B41)</f>
        <v>807529</v>
      </c>
      <c r="C42" s="50">
        <f>SUM(C35:C41)</f>
        <v>352890.17300000007</v>
      </c>
      <c r="D42" s="50">
        <f>SUM(D35:D41)</f>
        <v>454638.82699999993</v>
      </c>
      <c r="E42" s="3"/>
      <c r="F42" s="3"/>
      <c r="G42" s="3"/>
      <c r="H42" s="3"/>
      <c r="I42" s="3"/>
      <c r="J42" s="3"/>
    </row>
    <row r="43" spans="1:10" x14ac:dyDescent="0.3">
      <c r="A43" s="3"/>
      <c r="B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D44" s="3"/>
      <c r="E44" s="3"/>
      <c r="F44" s="3"/>
      <c r="G44" s="3"/>
      <c r="H44" s="3"/>
      <c r="I44" s="3"/>
      <c r="J44" s="3"/>
    </row>
    <row r="45" spans="1:10" ht="18" x14ac:dyDescent="0.3">
      <c r="A45" s="39" t="s">
        <v>3</v>
      </c>
      <c r="B45" s="40"/>
      <c r="C45" s="40"/>
      <c r="D45" s="40"/>
      <c r="E45" s="3"/>
      <c r="F45" s="3"/>
      <c r="G45" s="44" t="s">
        <v>7</v>
      </c>
      <c r="H45" s="44"/>
      <c r="I45" s="44"/>
      <c r="J45" s="44"/>
    </row>
    <row r="46" spans="1:10" x14ac:dyDescent="0.3">
      <c r="A46" s="19" t="s">
        <v>72</v>
      </c>
      <c r="B46" s="18" t="s">
        <v>79</v>
      </c>
      <c r="C46" s="18" t="s">
        <v>85</v>
      </c>
      <c r="D46" s="18" t="s">
        <v>82</v>
      </c>
      <c r="E46" s="3"/>
      <c r="F46" s="3"/>
      <c r="G46" s="19" t="s">
        <v>72</v>
      </c>
      <c r="H46" s="19" t="s">
        <v>76</v>
      </c>
      <c r="I46" s="19" t="s">
        <v>81</v>
      </c>
      <c r="J46" s="19" t="s">
        <v>82</v>
      </c>
    </row>
    <row r="47" spans="1:10" ht="15" x14ac:dyDescent="0.35">
      <c r="A47" s="7" t="s">
        <v>27</v>
      </c>
      <c r="B47" s="58">
        <v>22927</v>
      </c>
      <c r="C47" s="56">
        <f>B47*43.5%</f>
        <v>9973.2450000000008</v>
      </c>
      <c r="D47" s="56">
        <f>B47*56.5%</f>
        <v>12953.754999999999</v>
      </c>
      <c r="E47" s="3"/>
      <c r="F47" s="3"/>
      <c r="G47" s="7" t="s">
        <v>61</v>
      </c>
      <c r="H47" s="49">
        <v>207715</v>
      </c>
      <c r="I47" s="56">
        <f>H47*38.7%</f>
        <v>80385.705000000002</v>
      </c>
      <c r="J47" s="56">
        <f>H47*61.3%</f>
        <v>127329.295</v>
      </c>
    </row>
    <row r="48" spans="1:10" ht="15" x14ac:dyDescent="0.35">
      <c r="A48" s="7" t="s">
        <v>28</v>
      </c>
      <c r="B48" s="58">
        <v>30695</v>
      </c>
      <c r="C48" s="56">
        <f>B48*43.5%</f>
        <v>13352.325000000001</v>
      </c>
      <c r="D48" s="56">
        <f>B48*56.5%</f>
        <v>17342.674999999999</v>
      </c>
      <c r="E48" s="3"/>
      <c r="F48" s="3"/>
      <c r="G48" s="7" t="s">
        <v>62</v>
      </c>
      <c r="H48" s="49">
        <v>324879</v>
      </c>
      <c r="I48" s="56">
        <f t="shared" ref="I48:I51" si="7">H48*38.7%</f>
        <v>125728.17300000001</v>
      </c>
      <c r="J48" s="56">
        <f t="shared" ref="J48:J51" si="8">H48*61.3%</f>
        <v>199150.82699999999</v>
      </c>
    </row>
    <row r="49" spans="1:10" ht="15" x14ac:dyDescent="0.35">
      <c r="A49" s="8" t="s">
        <v>29</v>
      </c>
      <c r="B49" s="58">
        <v>18282</v>
      </c>
      <c r="C49" s="56">
        <f>B49*43.5%</f>
        <v>7952.67</v>
      </c>
      <c r="D49" s="56">
        <f>B49*56.5%</f>
        <v>10329.33</v>
      </c>
      <c r="E49" s="3"/>
      <c r="F49" s="3"/>
      <c r="G49" s="8" t="s">
        <v>63</v>
      </c>
      <c r="H49" s="49">
        <v>531371</v>
      </c>
      <c r="I49" s="56">
        <f t="shared" si="7"/>
        <v>205640.57700000002</v>
      </c>
      <c r="J49" s="56">
        <f t="shared" si="8"/>
        <v>325730.42300000001</v>
      </c>
    </row>
    <row r="50" spans="1:10" ht="15" x14ac:dyDescent="0.35">
      <c r="A50" s="7" t="s">
        <v>30</v>
      </c>
      <c r="B50" s="58">
        <v>163322</v>
      </c>
      <c r="C50" s="56">
        <f>B50*43.5%</f>
        <v>71045.069999999992</v>
      </c>
      <c r="D50" s="56">
        <f>B50*56.5%</f>
        <v>92276.93</v>
      </c>
      <c r="E50" s="3"/>
      <c r="F50" s="3"/>
      <c r="G50" s="7" t="s">
        <v>64</v>
      </c>
      <c r="H50" s="49">
        <v>106460</v>
      </c>
      <c r="I50" s="56">
        <f t="shared" si="7"/>
        <v>41200.020000000004</v>
      </c>
      <c r="J50" s="56">
        <f t="shared" si="8"/>
        <v>65259.979999999996</v>
      </c>
    </row>
    <row r="51" spans="1:10" ht="15" x14ac:dyDescent="0.35">
      <c r="A51" s="8" t="s">
        <v>31</v>
      </c>
      <c r="B51" s="58">
        <v>104736</v>
      </c>
      <c r="C51" s="56">
        <f>B51*43.5%</f>
        <v>45560.159999999996</v>
      </c>
      <c r="D51" s="56">
        <f>B51*56.5%</f>
        <v>59175.839999999997</v>
      </c>
      <c r="E51" s="3"/>
      <c r="F51" s="3"/>
      <c r="G51" s="7" t="s">
        <v>65</v>
      </c>
      <c r="H51" s="49">
        <v>71223</v>
      </c>
      <c r="I51" s="56">
        <f t="shared" si="7"/>
        <v>27563.300999999999</v>
      </c>
      <c r="J51" s="56">
        <f t="shared" si="8"/>
        <v>43659.699000000001</v>
      </c>
    </row>
    <row r="52" spans="1:10" x14ac:dyDescent="0.3">
      <c r="A52" s="20" t="s">
        <v>80</v>
      </c>
      <c r="B52" s="50">
        <f>SUM(B47:B51)</f>
        <v>339962</v>
      </c>
      <c r="C52" s="50">
        <f>SUM(C47:C51)</f>
        <v>147883.47</v>
      </c>
      <c r="D52" s="50">
        <f>SUM(D47:D51)</f>
        <v>192078.53</v>
      </c>
      <c r="E52" s="3"/>
      <c r="F52" s="3"/>
      <c r="G52" s="20" t="s">
        <v>80</v>
      </c>
      <c r="H52" s="50">
        <f>SUM(H47:H51)</f>
        <v>1241648</v>
      </c>
      <c r="I52" s="50">
        <f t="shared" ref="I52:J52" si="9">SUM(I47:I51)</f>
        <v>480517.77600000007</v>
      </c>
      <c r="J52" s="50">
        <f t="shared" si="9"/>
        <v>761130.22399999993</v>
      </c>
    </row>
    <row r="53" spans="1:10" x14ac:dyDescent="0.3">
      <c r="A53" s="3"/>
      <c r="B53" s="3"/>
      <c r="D53" s="3"/>
      <c r="E53" s="3"/>
      <c r="F53" s="3"/>
      <c r="G53" s="3"/>
      <c r="H53" s="3"/>
      <c r="I53" s="3"/>
      <c r="J53" s="3"/>
    </row>
    <row r="54" spans="1:10" ht="18" x14ac:dyDescent="0.3">
      <c r="A54" s="36" t="s">
        <v>86</v>
      </c>
      <c r="B54" s="38"/>
      <c r="C54" s="38"/>
      <c r="D54" s="37"/>
      <c r="E54" s="3"/>
      <c r="F54" s="3"/>
      <c r="G54" s="36" t="s">
        <v>8</v>
      </c>
      <c r="H54" s="38"/>
      <c r="I54" s="38"/>
      <c r="J54" s="38"/>
    </row>
    <row r="55" spans="1:10" x14ac:dyDescent="0.3">
      <c r="A55" s="18" t="s">
        <v>72</v>
      </c>
      <c r="B55" s="18" t="s">
        <v>76</v>
      </c>
      <c r="C55" s="18" t="s">
        <v>81</v>
      </c>
      <c r="D55" s="18" t="s">
        <v>83</v>
      </c>
      <c r="E55" s="3"/>
      <c r="F55" s="3"/>
      <c r="G55" s="19" t="s">
        <v>72</v>
      </c>
      <c r="H55" s="19" t="s">
        <v>76</v>
      </c>
      <c r="I55" s="19" t="s">
        <v>85</v>
      </c>
      <c r="J55" s="19" t="s">
        <v>82</v>
      </c>
    </row>
    <row r="56" spans="1:10" ht="15" x14ac:dyDescent="0.35">
      <c r="A56" s="15" t="s">
        <v>51</v>
      </c>
      <c r="B56" s="47">
        <v>266464</v>
      </c>
      <c r="C56" s="49">
        <f t="shared" ref="C56:C65" si="10">B56*39.7%</f>
        <v>105786.208</v>
      </c>
      <c r="D56" s="49">
        <f t="shared" ref="D56:D65" si="11">B56*60.3%</f>
        <v>160677.79199999999</v>
      </c>
      <c r="E56" s="3"/>
      <c r="F56" s="3"/>
      <c r="G56" s="7" t="s">
        <v>66</v>
      </c>
      <c r="H56" s="58">
        <v>30763</v>
      </c>
      <c r="I56" s="56">
        <f>H56*37.7%</f>
        <v>11597.651</v>
      </c>
      <c r="J56" s="56">
        <f>H56*62.3%</f>
        <v>19165.348999999998</v>
      </c>
    </row>
    <row r="57" spans="1:10" ht="15" x14ac:dyDescent="0.35">
      <c r="A57" s="15" t="s">
        <v>52</v>
      </c>
      <c r="B57" s="67">
        <v>21408</v>
      </c>
      <c r="C57" s="49">
        <f t="shared" si="10"/>
        <v>8498.9760000000006</v>
      </c>
      <c r="D57" s="49">
        <f t="shared" si="11"/>
        <v>12909.023999999999</v>
      </c>
      <c r="E57" s="3"/>
      <c r="F57" s="3"/>
      <c r="G57" s="7" t="s">
        <v>67</v>
      </c>
      <c r="H57" s="58">
        <v>4533</v>
      </c>
      <c r="I57" s="56">
        <f t="shared" ref="I57:I61" si="12">H57*37.7%</f>
        <v>1708.941</v>
      </c>
      <c r="J57" s="56">
        <f t="shared" ref="J57:J61" si="13">H57*62.3%</f>
        <v>2824.0590000000002</v>
      </c>
    </row>
    <row r="58" spans="1:10" ht="15" x14ac:dyDescent="0.35">
      <c r="A58" s="16" t="s">
        <v>53</v>
      </c>
      <c r="B58" s="67">
        <v>17951</v>
      </c>
      <c r="C58" s="49">
        <f t="shared" si="10"/>
        <v>7126.5470000000005</v>
      </c>
      <c r="D58" s="49">
        <f t="shared" si="11"/>
        <v>10824.453</v>
      </c>
      <c r="E58" s="3"/>
      <c r="F58" s="3"/>
      <c r="G58" s="8" t="s">
        <v>68</v>
      </c>
      <c r="H58" s="58">
        <v>13195</v>
      </c>
      <c r="I58" s="56">
        <f t="shared" si="12"/>
        <v>4974.5150000000003</v>
      </c>
      <c r="J58" s="56">
        <f t="shared" si="13"/>
        <v>8220.4850000000006</v>
      </c>
    </row>
    <row r="59" spans="1:10" ht="15" x14ac:dyDescent="0.35">
      <c r="A59" s="16" t="s">
        <v>54</v>
      </c>
      <c r="B59" s="67">
        <v>29280</v>
      </c>
      <c r="C59" s="49">
        <f t="shared" si="10"/>
        <v>11624.16</v>
      </c>
      <c r="D59" s="49">
        <f t="shared" si="11"/>
        <v>17655.84</v>
      </c>
      <c r="E59" s="3"/>
      <c r="F59" s="3"/>
      <c r="G59" s="7" t="s">
        <v>69</v>
      </c>
      <c r="H59" s="58">
        <v>4847</v>
      </c>
      <c r="I59" s="56">
        <f t="shared" si="12"/>
        <v>1827.319</v>
      </c>
      <c r="J59" s="56">
        <f t="shared" si="13"/>
        <v>3019.681</v>
      </c>
    </row>
    <row r="60" spans="1:10" ht="15" x14ac:dyDescent="0.3">
      <c r="A60" s="15" t="s">
        <v>55</v>
      </c>
      <c r="B60" s="67">
        <v>9577</v>
      </c>
      <c r="C60" s="49">
        <f t="shared" si="10"/>
        <v>3802.069</v>
      </c>
      <c r="D60" s="49">
        <f t="shared" si="11"/>
        <v>5774.9309999999996</v>
      </c>
      <c r="E60" s="3"/>
      <c r="F60" s="3"/>
      <c r="G60" s="8" t="s">
        <v>70</v>
      </c>
      <c r="H60" s="49">
        <v>450</v>
      </c>
      <c r="I60" s="56">
        <f t="shared" si="12"/>
        <v>169.65</v>
      </c>
      <c r="J60" s="56">
        <f t="shared" si="13"/>
        <v>280.35000000000002</v>
      </c>
    </row>
    <row r="61" spans="1:10" ht="15" x14ac:dyDescent="0.3">
      <c r="A61" s="16" t="s">
        <v>56</v>
      </c>
      <c r="B61" s="67">
        <v>6178</v>
      </c>
      <c r="C61" s="49">
        <f t="shared" si="10"/>
        <v>2452.6660000000002</v>
      </c>
      <c r="D61" s="49">
        <f t="shared" si="11"/>
        <v>3725.3339999999998</v>
      </c>
      <c r="E61" s="3"/>
      <c r="F61" s="3"/>
      <c r="G61" s="7" t="s">
        <v>71</v>
      </c>
      <c r="H61" s="49">
        <v>1500</v>
      </c>
      <c r="I61" s="56">
        <f t="shared" si="12"/>
        <v>565.5</v>
      </c>
      <c r="J61" s="56">
        <f t="shared" si="13"/>
        <v>934.5</v>
      </c>
    </row>
    <row r="62" spans="1:10" ht="15" x14ac:dyDescent="0.3">
      <c r="A62" s="15" t="s">
        <v>57</v>
      </c>
      <c r="B62" s="67">
        <v>3698</v>
      </c>
      <c r="C62" s="49">
        <f t="shared" si="10"/>
        <v>1468.106</v>
      </c>
      <c r="D62" s="49">
        <f t="shared" si="11"/>
        <v>2229.8939999999998</v>
      </c>
      <c r="E62" s="3"/>
      <c r="F62" s="3"/>
      <c r="G62" s="20" t="s">
        <v>80</v>
      </c>
      <c r="H62" s="50">
        <f>SUM(H56:H61)</f>
        <v>55288</v>
      </c>
      <c r="I62" s="50">
        <f t="shared" ref="I62:J62" si="14">SUM(I56:I61)</f>
        <v>20843.576000000001</v>
      </c>
      <c r="J62" s="50">
        <f t="shared" si="14"/>
        <v>34444.423999999999</v>
      </c>
    </row>
    <row r="63" spans="1:10" ht="15" x14ac:dyDescent="0.3">
      <c r="A63" s="15" t="s">
        <v>58</v>
      </c>
      <c r="B63" s="67">
        <v>1900</v>
      </c>
      <c r="C63" s="49">
        <f t="shared" si="10"/>
        <v>754.30000000000007</v>
      </c>
      <c r="D63" s="49">
        <f t="shared" si="11"/>
        <v>1145.7</v>
      </c>
      <c r="E63" s="3"/>
      <c r="F63" s="3"/>
      <c r="G63" s="3"/>
      <c r="H63" s="3"/>
      <c r="I63" s="3"/>
      <c r="J63" s="3"/>
    </row>
    <row r="64" spans="1:10" ht="15" x14ac:dyDescent="0.3">
      <c r="A64" s="16" t="s">
        <v>59</v>
      </c>
      <c r="B64" s="67">
        <v>14090</v>
      </c>
      <c r="C64" s="49">
        <f t="shared" si="10"/>
        <v>5593.7300000000005</v>
      </c>
      <c r="D64" s="49">
        <f t="shared" si="11"/>
        <v>8496.27</v>
      </c>
      <c r="E64" s="3"/>
      <c r="F64" s="3"/>
      <c r="G64" s="3"/>
      <c r="H64" s="3"/>
      <c r="I64" s="3"/>
      <c r="J64" s="3"/>
    </row>
    <row r="65" spans="1:10" ht="15" x14ac:dyDescent="0.3">
      <c r="A65" s="15" t="s">
        <v>60</v>
      </c>
      <c r="B65" s="67">
        <v>18834</v>
      </c>
      <c r="C65" s="49">
        <f t="shared" si="10"/>
        <v>7477.098</v>
      </c>
      <c r="D65" s="49">
        <f t="shared" si="11"/>
        <v>11356.902</v>
      </c>
      <c r="E65" s="3"/>
      <c r="F65" s="3"/>
      <c r="G65" s="3"/>
      <c r="H65" s="3"/>
      <c r="I65" s="3"/>
      <c r="J65" s="3"/>
    </row>
    <row r="66" spans="1:10" x14ac:dyDescent="0.3">
      <c r="A66" s="24" t="s">
        <v>80</v>
      </c>
      <c r="B66" s="68">
        <f>SUM(B56:B65)</f>
        <v>389380</v>
      </c>
      <c r="C66" s="68">
        <f t="shared" ref="C66:D66" si="15">SUM(C56:C65)</f>
        <v>154583.85999999999</v>
      </c>
      <c r="D66" s="68">
        <f t="shared" si="15"/>
        <v>234796.14</v>
      </c>
      <c r="E66" s="3"/>
      <c r="F66" s="3"/>
      <c r="G66" s="3"/>
      <c r="H66" s="3"/>
      <c r="I66" s="3"/>
      <c r="J66" s="3"/>
    </row>
  </sheetData>
  <mergeCells count="10">
    <mergeCell ref="G54:J54"/>
    <mergeCell ref="A54:D54"/>
    <mergeCell ref="G13:J13"/>
    <mergeCell ref="A13:D13"/>
    <mergeCell ref="G20:J20"/>
    <mergeCell ref="G28:J28"/>
    <mergeCell ref="A26:D26"/>
    <mergeCell ref="A33:D33"/>
    <mergeCell ref="A45:D45"/>
    <mergeCell ref="G45:J4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zoomScaleNormal="100" workbookViewId="0">
      <selection activeCell="M15" sqref="M15"/>
    </sheetView>
  </sheetViews>
  <sheetFormatPr defaultColWidth="9.109375" defaultRowHeight="14.4" x14ac:dyDescent="0.3"/>
  <cols>
    <col min="1" max="1" width="13.109375" style="2" customWidth="1"/>
    <col min="2" max="2" width="9.33203125" style="2" customWidth="1"/>
    <col min="3" max="3" width="10.21875" style="2" bestFit="1" customWidth="1"/>
    <col min="4" max="4" width="12.21875" style="2" customWidth="1"/>
    <col min="5" max="5" width="10.21875" style="2" customWidth="1"/>
    <col min="6" max="6" width="3.77734375" style="2" customWidth="1"/>
    <col min="7" max="7" width="18.44140625" style="2" customWidth="1"/>
    <col min="8" max="8" width="14.6640625" style="2" customWidth="1"/>
    <col min="9" max="9" width="11.5546875" style="2" customWidth="1"/>
    <col min="10" max="10" width="11.109375" style="2" customWidth="1"/>
    <col min="11" max="11" width="9.5546875" style="2" bestFit="1" customWidth="1"/>
    <col min="12" max="12" width="10.77734375" style="2" customWidth="1"/>
    <col min="13" max="13" width="27.109375" style="2" customWidth="1"/>
    <col min="14" max="14" width="11.109375" style="2" customWidth="1"/>
    <col min="15" max="15" width="13.33203125" style="2" customWidth="1"/>
    <col min="16" max="16" width="10.44140625" style="2" customWidth="1"/>
    <col min="17" max="17" width="9.33203125" style="2" customWidth="1"/>
    <col min="18" max="16384" width="9.109375" style="2"/>
  </cols>
  <sheetData>
    <row r="1" spans="1:12" x14ac:dyDescent="0.3">
      <c r="A1"/>
      <c r="B1"/>
      <c r="C1"/>
      <c r="D1"/>
      <c r="E1"/>
      <c r="F1"/>
      <c r="G1"/>
      <c r="H1"/>
      <c r="I1"/>
      <c r="J1"/>
      <c r="K1"/>
    </row>
    <row r="2" spans="1:12" x14ac:dyDescent="0.3">
      <c r="A2"/>
      <c r="B2"/>
      <c r="C2"/>
      <c r="D2"/>
      <c r="E2"/>
      <c r="F2"/>
      <c r="G2"/>
      <c r="H2"/>
      <c r="I2"/>
      <c r="J2"/>
      <c r="K2"/>
    </row>
    <row r="3" spans="1:12" x14ac:dyDescent="0.3">
      <c r="A3"/>
      <c r="B3"/>
      <c r="C3"/>
      <c r="D3"/>
      <c r="E3"/>
      <c r="F3"/>
      <c r="G3"/>
      <c r="H3"/>
      <c r="I3"/>
      <c r="J3"/>
      <c r="K3"/>
    </row>
    <row r="4" spans="1:12" x14ac:dyDescent="0.3">
      <c r="A4"/>
      <c r="B4"/>
      <c r="C4"/>
      <c r="D4"/>
      <c r="E4"/>
      <c r="F4"/>
      <c r="G4"/>
      <c r="H4"/>
      <c r="I4"/>
      <c r="J4"/>
      <c r="K4"/>
    </row>
    <row r="5" spans="1:12" x14ac:dyDescent="0.3">
      <c r="A5"/>
      <c r="B5"/>
      <c r="C5"/>
      <c r="D5"/>
      <c r="E5"/>
      <c r="F5"/>
      <c r="G5"/>
      <c r="H5"/>
      <c r="I5"/>
      <c r="J5"/>
      <c r="K5"/>
    </row>
    <row r="6" spans="1:12" x14ac:dyDescent="0.3">
      <c r="A6"/>
      <c r="B6"/>
      <c r="C6"/>
      <c r="D6"/>
      <c r="E6"/>
      <c r="F6"/>
      <c r="G6"/>
      <c r="H6"/>
      <c r="I6"/>
      <c r="J6"/>
      <c r="K6"/>
    </row>
    <row r="7" spans="1:12" x14ac:dyDescent="0.3">
      <c r="A7"/>
      <c r="B7"/>
      <c r="C7"/>
      <c r="D7"/>
      <c r="E7"/>
      <c r="F7"/>
      <c r="G7"/>
      <c r="H7"/>
      <c r="I7"/>
      <c r="J7"/>
      <c r="K7"/>
    </row>
    <row r="8" spans="1:12" x14ac:dyDescent="0.3">
      <c r="A8"/>
      <c r="B8"/>
      <c r="C8"/>
      <c r="D8"/>
      <c r="E8"/>
      <c r="F8"/>
      <c r="G8"/>
      <c r="H8"/>
      <c r="I8"/>
      <c r="J8"/>
      <c r="K8"/>
    </row>
    <row r="9" spans="1:12" x14ac:dyDescent="0.3">
      <c r="A9"/>
      <c r="B9"/>
      <c r="C9"/>
      <c r="D9"/>
      <c r="E9"/>
      <c r="F9"/>
      <c r="G9"/>
      <c r="H9"/>
      <c r="I9"/>
      <c r="J9"/>
      <c r="K9"/>
    </row>
    <row r="10" spans="1:12" x14ac:dyDescent="0.3">
      <c r="A10"/>
      <c r="B10"/>
      <c r="C10"/>
      <c r="D10"/>
      <c r="E10"/>
      <c r="F10"/>
      <c r="G10"/>
      <c r="H10"/>
      <c r="I10"/>
      <c r="J10"/>
      <c r="K10"/>
    </row>
    <row r="11" spans="1:12" ht="12" customHeight="1" x14ac:dyDescent="0.3">
      <c r="A11"/>
      <c r="B11"/>
      <c r="C11"/>
      <c r="D11"/>
      <c r="E11"/>
      <c r="F11"/>
      <c r="G11"/>
      <c r="H11"/>
      <c r="I11"/>
      <c r="J11"/>
      <c r="K11"/>
    </row>
    <row r="12" spans="1:12" ht="24.6" hidden="1" customHeight="1" x14ac:dyDescent="0.3">
      <c r="A12"/>
      <c r="B12"/>
      <c r="C12"/>
      <c r="D12"/>
      <c r="E12"/>
      <c r="F12"/>
      <c r="G12"/>
      <c r="H12"/>
      <c r="I12"/>
      <c r="J12"/>
      <c r="K12"/>
    </row>
    <row r="13" spans="1:12" ht="18" x14ac:dyDescent="0.3">
      <c r="A13" s="39" t="s">
        <v>0</v>
      </c>
      <c r="B13" s="40"/>
      <c r="C13" s="40"/>
      <c r="D13" s="40"/>
      <c r="E13" s="40"/>
      <c r="F13" s="3"/>
      <c r="G13" s="39" t="s">
        <v>2</v>
      </c>
      <c r="H13" s="40"/>
      <c r="I13" s="40"/>
      <c r="J13" s="40"/>
      <c r="K13" s="40"/>
    </row>
    <row r="14" spans="1:12" ht="18.75" customHeight="1" x14ac:dyDescent="0.3">
      <c r="A14" s="18" t="s">
        <v>72</v>
      </c>
      <c r="B14" s="18" t="s">
        <v>76</v>
      </c>
      <c r="C14" s="18" t="s">
        <v>87</v>
      </c>
      <c r="D14" s="18" t="s">
        <v>88</v>
      </c>
      <c r="E14" s="18" t="s">
        <v>75</v>
      </c>
      <c r="F14" s="3"/>
      <c r="G14" s="19" t="s">
        <v>72</v>
      </c>
      <c r="H14" s="19" t="s">
        <v>76</v>
      </c>
      <c r="I14" s="19" t="s">
        <v>73</v>
      </c>
      <c r="J14" s="19" t="s">
        <v>74</v>
      </c>
      <c r="K14" s="19" t="s">
        <v>75</v>
      </c>
    </row>
    <row r="15" spans="1:12" ht="15" x14ac:dyDescent="0.35">
      <c r="A15" s="7" t="s">
        <v>9</v>
      </c>
      <c r="B15" s="55">
        <v>83544</v>
      </c>
      <c r="C15" s="56">
        <f>B15*38%</f>
        <v>31746.720000000001</v>
      </c>
      <c r="D15" s="56">
        <f>B15*40%</f>
        <v>33417.599999999999</v>
      </c>
      <c r="E15" s="56">
        <f>B15*22%</f>
        <v>18379.68</v>
      </c>
      <c r="F15" s="3"/>
      <c r="G15" s="7" t="s">
        <v>20</v>
      </c>
      <c r="H15" s="48">
        <v>268325</v>
      </c>
      <c r="I15" s="56">
        <f>H15*38%</f>
        <v>101963.5</v>
      </c>
      <c r="J15" s="56">
        <f>H15*40%</f>
        <v>107330</v>
      </c>
      <c r="K15" s="56">
        <f>H15*22%</f>
        <v>59031.5</v>
      </c>
      <c r="L15" s="5"/>
    </row>
    <row r="16" spans="1:12" ht="15" x14ac:dyDescent="0.3">
      <c r="A16" s="7" t="s">
        <v>10</v>
      </c>
      <c r="B16" s="57">
        <v>92767</v>
      </c>
      <c r="C16" s="56">
        <f t="shared" ref="C16:C22" si="0">B16*38%</f>
        <v>35251.46</v>
      </c>
      <c r="D16" s="56">
        <f t="shared" ref="D16:D22" si="1">B16*40%</f>
        <v>37106.800000000003</v>
      </c>
      <c r="E16" s="56">
        <f t="shared" ref="E16:E22" si="2">B16*22%</f>
        <v>20408.740000000002</v>
      </c>
      <c r="F16" s="3"/>
      <c r="G16" s="7" t="s">
        <v>21</v>
      </c>
      <c r="H16" s="51">
        <v>75000</v>
      </c>
      <c r="I16" s="56">
        <f t="shared" ref="I16:I21" si="3">H16*38%</f>
        <v>28500</v>
      </c>
      <c r="J16" s="56">
        <f t="shared" ref="J16:J21" si="4">H16*40%</f>
        <v>30000</v>
      </c>
      <c r="K16" s="56">
        <f t="shared" ref="K16:K21" si="5">H16*22%</f>
        <v>16500</v>
      </c>
      <c r="L16" s="5"/>
    </row>
    <row r="17" spans="1:12" ht="15" x14ac:dyDescent="0.35">
      <c r="A17" s="8" t="s">
        <v>11</v>
      </c>
      <c r="B17" s="58">
        <v>91648</v>
      </c>
      <c r="C17" s="56">
        <f t="shared" si="0"/>
        <v>34826.239999999998</v>
      </c>
      <c r="D17" s="56">
        <f t="shared" si="1"/>
        <v>36659.200000000004</v>
      </c>
      <c r="E17" s="56">
        <f t="shared" si="2"/>
        <v>20162.560000000001</v>
      </c>
      <c r="F17" s="3"/>
      <c r="G17" s="8" t="s">
        <v>22</v>
      </c>
      <c r="H17" s="48">
        <v>57972</v>
      </c>
      <c r="I17" s="56">
        <f t="shared" si="3"/>
        <v>22029.360000000001</v>
      </c>
      <c r="J17" s="56">
        <f t="shared" si="4"/>
        <v>23188.800000000003</v>
      </c>
      <c r="K17" s="56">
        <f t="shared" si="5"/>
        <v>12753.84</v>
      </c>
      <c r="L17" s="5"/>
    </row>
    <row r="18" spans="1:12" ht="15" x14ac:dyDescent="0.35">
      <c r="A18" s="8" t="s">
        <v>12</v>
      </c>
      <c r="B18" s="49">
        <v>56152</v>
      </c>
      <c r="C18" s="56">
        <f t="shared" si="0"/>
        <v>21337.760000000002</v>
      </c>
      <c r="D18" s="56">
        <f t="shared" si="1"/>
        <v>22460.800000000003</v>
      </c>
      <c r="E18" s="56">
        <f t="shared" si="2"/>
        <v>12353.44</v>
      </c>
      <c r="F18" s="3"/>
      <c r="G18" s="8" t="s">
        <v>23</v>
      </c>
      <c r="H18" s="48">
        <v>56284</v>
      </c>
      <c r="I18" s="56">
        <f t="shared" si="3"/>
        <v>21387.920000000002</v>
      </c>
      <c r="J18" s="56">
        <f t="shared" si="4"/>
        <v>22513.600000000002</v>
      </c>
      <c r="K18" s="56">
        <f t="shared" si="5"/>
        <v>12382.48</v>
      </c>
      <c r="L18" s="5"/>
    </row>
    <row r="19" spans="1:12" x14ac:dyDescent="0.3">
      <c r="A19" s="8" t="s">
        <v>13</v>
      </c>
      <c r="B19" s="49">
        <v>29701</v>
      </c>
      <c r="C19" s="56">
        <f t="shared" si="0"/>
        <v>11286.380000000001</v>
      </c>
      <c r="D19" s="56">
        <f t="shared" si="1"/>
        <v>11880.400000000001</v>
      </c>
      <c r="E19" s="56">
        <f t="shared" si="2"/>
        <v>6534.22</v>
      </c>
      <c r="F19" s="3"/>
      <c r="G19" s="8" t="s">
        <v>24</v>
      </c>
      <c r="H19" s="51">
        <v>95000</v>
      </c>
      <c r="I19" s="56">
        <f t="shared" si="3"/>
        <v>36100</v>
      </c>
      <c r="J19" s="56">
        <f t="shared" si="4"/>
        <v>38000</v>
      </c>
      <c r="K19" s="56">
        <f t="shared" si="5"/>
        <v>20900</v>
      </c>
      <c r="L19" s="5"/>
    </row>
    <row r="20" spans="1:12" ht="15" x14ac:dyDescent="0.35">
      <c r="A20" s="8" t="s">
        <v>14</v>
      </c>
      <c r="B20" s="49">
        <v>24410</v>
      </c>
      <c r="C20" s="56">
        <f t="shared" si="0"/>
        <v>9275.7999999999993</v>
      </c>
      <c r="D20" s="56">
        <f t="shared" si="1"/>
        <v>9764</v>
      </c>
      <c r="E20" s="56">
        <f t="shared" si="2"/>
        <v>5370.2</v>
      </c>
      <c r="F20" s="3"/>
      <c r="G20" s="8" t="s">
        <v>25</v>
      </c>
      <c r="H20" s="48">
        <v>65726</v>
      </c>
      <c r="I20" s="56">
        <f t="shared" si="3"/>
        <v>24975.88</v>
      </c>
      <c r="J20" s="56">
        <f t="shared" si="4"/>
        <v>26290.400000000001</v>
      </c>
      <c r="K20" s="56">
        <f t="shared" si="5"/>
        <v>14459.72</v>
      </c>
      <c r="L20" s="5"/>
    </row>
    <row r="21" spans="1:12" ht="15" x14ac:dyDescent="0.35">
      <c r="A21" s="7" t="s">
        <v>15</v>
      </c>
      <c r="B21" s="49">
        <v>66820</v>
      </c>
      <c r="C21" s="56">
        <f t="shared" si="0"/>
        <v>25391.599999999999</v>
      </c>
      <c r="D21" s="56">
        <f t="shared" si="1"/>
        <v>26728</v>
      </c>
      <c r="E21" s="56">
        <f t="shared" si="2"/>
        <v>14700.4</v>
      </c>
      <c r="F21" s="3"/>
      <c r="G21" s="7" t="s">
        <v>26</v>
      </c>
      <c r="H21" s="48">
        <v>189222</v>
      </c>
      <c r="I21" s="56">
        <f t="shared" si="3"/>
        <v>71904.36</v>
      </c>
      <c r="J21" s="56">
        <f t="shared" si="4"/>
        <v>75688.800000000003</v>
      </c>
      <c r="K21" s="56">
        <f t="shared" si="5"/>
        <v>41628.840000000004</v>
      </c>
      <c r="L21" s="5"/>
    </row>
    <row r="22" spans="1:12" x14ac:dyDescent="0.3">
      <c r="A22" s="7" t="s">
        <v>16</v>
      </c>
      <c r="B22" s="49">
        <v>39976</v>
      </c>
      <c r="C22" s="56">
        <f t="shared" si="0"/>
        <v>15190.880000000001</v>
      </c>
      <c r="D22" s="56">
        <f t="shared" si="1"/>
        <v>15990.400000000001</v>
      </c>
      <c r="E22" s="56">
        <f t="shared" si="2"/>
        <v>8794.7199999999993</v>
      </c>
      <c r="F22" s="3"/>
      <c r="G22" s="20" t="s">
        <v>80</v>
      </c>
      <c r="H22" s="50">
        <f>SUM(H15:H21)</f>
        <v>807529</v>
      </c>
      <c r="I22" s="50">
        <f>SUM(I15:I21)</f>
        <v>306861.02</v>
      </c>
      <c r="J22" s="50">
        <f>SUM(J15:J21)</f>
        <v>323011.59999999998</v>
      </c>
      <c r="K22" s="50">
        <f>SUM(K15:K21)</f>
        <v>177656.37999999998</v>
      </c>
    </row>
    <row r="23" spans="1:12" x14ac:dyDescent="0.3">
      <c r="A23" s="20" t="s">
        <v>80</v>
      </c>
      <c r="B23" s="50">
        <f>SUM(B15:B22)</f>
        <v>485018</v>
      </c>
      <c r="C23" s="50">
        <f t="shared" ref="C23:E23" si="6">SUM(C15:C22)</f>
        <v>184306.84</v>
      </c>
      <c r="D23" s="50">
        <f t="shared" si="6"/>
        <v>194007.2</v>
      </c>
      <c r="E23" s="50">
        <f t="shared" si="6"/>
        <v>106703.95999999999</v>
      </c>
      <c r="F23" s="3"/>
      <c r="G23" s="3"/>
      <c r="H23" s="3"/>
      <c r="I23" s="3"/>
      <c r="J23" s="3"/>
      <c r="K23" s="3"/>
    </row>
    <row r="24" spans="1:12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18" x14ac:dyDescent="0.3">
      <c r="A25" s="44" t="s">
        <v>3</v>
      </c>
      <c r="B25" s="44"/>
      <c r="C25" s="44"/>
      <c r="D25" s="44"/>
      <c r="E25" s="44"/>
      <c r="F25" s="3"/>
      <c r="G25" s="44" t="s">
        <v>7</v>
      </c>
      <c r="H25" s="44"/>
      <c r="I25" s="44"/>
      <c r="J25" s="44"/>
      <c r="K25" s="44"/>
    </row>
    <row r="26" spans="1:12" ht="18.75" customHeight="1" x14ac:dyDescent="0.3">
      <c r="A26" s="18" t="s">
        <v>72</v>
      </c>
      <c r="B26" s="18" t="s">
        <v>76</v>
      </c>
      <c r="C26" s="18" t="s">
        <v>73</v>
      </c>
      <c r="D26" s="18" t="s">
        <v>74</v>
      </c>
      <c r="E26" s="18" t="s">
        <v>75</v>
      </c>
      <c r="F26" s="3"/>
      <c r="G26" s="18" t="s">
        <v>72</v>
      </c>
      <c r="H26" s="18" t="s">
        <v>76</v>
      </c>
      <c r="I26" s="18" t="s">
        <v>73</v>
      </c>
      <c r="J26" s="18" t="s">
        <v>74</v>
      </c>
      <c r="K26" s="18" t="s">
        <v>75</v>
      </c>
    </row>
    <row r="27" spans="1:12" ht="15" x14ac:dyDescent="0.35">
      <c r="A27" s="7" t="s">
        <v>27</v>
      </c>
      <c r="B27" s="48">
        <v>22927</v>
      </c>
      <c r="C27" s="56">
        <f>B27*38%</f>
        <v>8712.26</v>
      </c>
      <c r="D27" s="56">
        <f>B27*40%</f>
        <v>9170.8000000000011</v>
      </c>
      <c r="E27" s="56">
        <f>B27*22%</f>
        <v>5043.9399999999996</v>
      </c>
      <c r="F27" s="3"/>
      <c r="G27" s="7" t="s">
        <v>61</v>
      </c>
      <c r="H27" s="48">
        <v>207715</v>
      </c>
      <c r="I27" s="56">
        <f>H27*38%</f>
        <v>78931.7</v>
      </c>
      <c r="J27" s="56">
        <f>H27*40%</f>
        <v>83086</v>
      </c>
      <c r="K27" s="56">
        <f>H27*22%</f>
        <v>45697.3</v>
      </c>
      <c r="L27" s="4"/>
    </row>
    <row r="28" spans="1:12" ht="15" x14ac:dyDescent="0.35">
      <c r="A28" s="7" t="s">
        <v>28</v>
      </c>
      <c r="B28" s="48">
        <v>30695</v>
      </c>
      <c r="C28" s="56">
        <f t="shared" ref="C28:C31" si="7">B28*38%</f>
        <v>11664.1</v>
      </c>
      <c r="D28" s="56">
        <f t="shared" ref="D28:D31" si="8">B28*40%</f>
        <v>12278</v>
      </c>
      <c r="E28" s="56">
        <f t="shared" ref="E28:E31" si="9">B28*22%</f>
        <v>6752.9</v>
      </c>
      <c r="F28" s="3"/>
      <c r="G28" s="7" t="s">
        <v>62</v>
      </c>
      <c r="H28" s="48">
        <v>324879</v>
      </c>
      <c r="I28" s="56">
        <f t="shared" ref="I28:I31" si="10">H28*38%</f>
        <v>123454.02</v>
      </c>
      <c r="J28" s="56">
        <f t="shared" ref="J28:J31" si="11">H28*40%</f>
        <v>129951.6</v>
      </c>
      <c r="K28" s="56">
        <f t="shared" ref="K28:K31" si="12">H28*22%</f>
        <v>71473.38</v>
      </c>
      <c r="L28" s="4"/>
    </row>
    <row r="29" spans="1:12" ht="15" x14ac:dyDescent="0.35">
      <c r="A29" s="8" t="s">
        <v>29</v>
      </c>
      <c r="B29" s="48">
        <v>18282</v>
      </c>
      <c r="C29" s="56">
        <f t="shared" si="7"/>
        <v>6947.16</v>
      </c>
      <c r="D29" s="56">
        <f t="shared" si="8"/>
        <v>7312.8</v>
      </c>
      <c r="E29" s="56">
        <f t="shared" si="9"/>
        <v>4022.04</v>
      </c>
      <c r="F29" s="3"/>
      <c r="G29" s="8" t="s">
        <v>63</v>
      </c>
      <c r="H29" s="48">
        <v>531371</v>
      </c>
      <c r="I29" s="56">
        <f t="shared" si="10"/>
        <v>201920.98</v>
      </c>
      <c r="J29" s="56">
        <f t="shared" si="11"/>
        <v>212548.40000000002</v>
      </c>
      <c r="K29" s="56">
        <f t="shared" si="12"/>
        <v>116901.62</v>
      </c>
      <c r="L29" s="4"/>
    </row>
    <row r="30" spans="1:12" ht="15" x14ac:dyDescent="0.35">
      <c r="A30" s="8" t="s">
        <v>30</v>
      </c>
      <c r="B30" s="48">
        <v>163322</v>
      </c>
      <c r="C30" s="56">
        <f t="shared" si="7"/>
        <v>62062.36</v>
      </c>
      <c r="D30" s="56">
        <f t="shared" si="8"/>
        <v>65328.800000000003</v>
      </c>
      <c r="E30" s="56">
        <f t="shared" si="9"/>
        <v>35930.840000000004</v>
      </c>
      <c r="F30" s="3"/>
      <c r="G30" s="8" t="s">
        <v>64</v>
      </c>
      <c r="H30" s="48">
        <v>106460</v>
      </c>
      <c r="I30" s="56">
        <f t="shared" si="10"/>
        <v>40454.800000000003</v>
      </c>
      <c r="J30" s="56">
        <f t="shared" si="11"/>
        <v>42584</v>
      </c>
      <c r="K30" s="56">
        <f t="shared" si="12"/>
        <v>23421.200000000001</v>
      </c>
      <c r="L30" s="4"/>
    </row>
    <row r="31" spans="1:12" ht="15" x14ac:dyDescent="0.35">
      <c r="A31" s="8" t="s">
        <v>31</v>
      </c>
      <c r="B31" s="48">
        <v>104736</v>
      </c>
      <c r="C31" s="56">
        <f t="shared" si="7"/>
        <v>39799.68</v>
      </c>
      <c r="D31" s="56">
        <f t="shared" si="8"/>
        <v>41894.400000000001</v>
      </c>
      <c r="E31" s="56">
        <f t="shared" si="9"/>
        <v>23041.920000000002</v>
      </c>
      <c r="F31" s="3"/>
      <c r="G31" s="8" t="s">
        <v>65</v>
      </c>
      <c r="H31" s="48">
        <v>71223</v>
      </c>
      <c r="I31" s="56">
        <f t="shared" si="10"/>
        <v>27064.74</v>
      </c>
      <c r="J31" s="56">
        <f t="shared" si="11"/>
        <v>28489.200000000001</v>
      </c>
      <c r="K31" s="56">
        <f t="shared" si="12"/>
        <v>15669.06</v>
      </c>
      <c r="L31" s="4"/>
    </row>
    <row r="32" spans="1:12" x14ac:dyDescent="0.3">
      <c r="A32" s="20" t="s">
        <v>80</v>
      </c>
      <c r="B32" s="50">
        <f>SUM(B27:B31)</f>
        <v>339962</v>
      </c>
      <c r="C32" s="50">
        <f t="shared" ref="C32:E32" si="13">SUM(C27:C31)</f>
        <v>129185.56</v>
      </c>
      <c r="D32" s="50">
        <f t="shared" si="13"/>
        <v>135984.80000000002</v>
      </c>
      <c r="E32" s="50">
        <f t="shared" si="13"/>
        <v>74791.64</v>
      </c>
      <c r="F32" s="3"/>
      <c r="G32" s="20" t="s">
        <v>80</v>
      </c>
      <c r="H32" s="50">
        <f>SUM(H27:H31)</f>
        <v>1241648</v>
      </c>
      <c r="I32" s="50">
        <f t="shared" ref="I32:K32" si="14">SUM(I27:I31)</f>
        <v>471826.24</v>
      </c>
      <c r="J32" s="50">
        <f t="shared" si="14"/>
        <v>496659.20000000001</v>
      </c>
      <c r="K32" s="50">
        <f t="shared" si="14"/>
        <v>273162.56</v>
      </c>
    </row>
    <row r="33" spans="1:12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2" ht="18" x14ac:dyDescent="0.3">
      <c r="A34" s="39" t="s">
        <v>4</v>
      </c>
      <c r="B34" s="40"/>
      <c r="C34" s="40"/>
      <c r="D34" s="40"/>
      <c r="E34" s="40"/>
      <c r="F34" s="3"/>
      <c r="G34" s="39" t="s">
        <v>78</v>
      </c>
      <c r="H34" s="40"/>
      <c r="I34" s="40"/>
      <c r="J34" s="40"/>
      <c r="K34" s="40"/>
    </row>
    <row r="35" spans="1:12" ht="21" customHeight="1" x14ac:dyDescent="0.3">
      <c r="A35" s="18" t="s">
        <v>72</v>
      </c>
      <c r="B35" s="18" t="s">
        <v>76</v>
      </c>
      <c r="C35" s="18" t="s">
        <v>73</v>
      </c>
      <c r="D35" s="18" t="s">
        <v>74</v>
      </c>
      <c r="E35" s="18" t="s">
        <v>75</v>
      </c>
      <c r="F35" s="3"/>
      <c r="G35" s="18" t="s">
        <v>72</v>
      </c>
      <c r="H35" s="18" t="s">
        <v>76</v>
      </c>
      <c r="I35" s="18" t="s">
        <v>73</v>
      </c>
      <c r="J35" s="18" t="s">
        <v>74</v>
      </c>
      <c r="K35" s="18" t="s">
        <v>75</v>
      </c>
    </row>
    <row r="36" spans="1:12" ht="15" customHeight="1" x14ac:dyDescent="0.3">
      <c r="A36" s="7" t="s">
        <v>32</v>
      </c>
      <c r="B36" s="74">
        <v>123290</v>
      </c>
      <c r="C36" s="56">
        <f>B36*38%</f>
        <v>46850.2</v>
      </c>
      <c r="D36" s="56">
        <f>B36*40%</f>
        <v>49316</v>
      </c>
      <c r="E36" s="56">
        <f>B36*22%</f>
        <v>27123.8</v>
      </c>
      <c r="F36" s="3"/>
      <c r="G36" s="7" t="s">
        <v>39</v>
      </c>
      <c r="H36" s="65">
        <v>71152</v>
      </c>
      <c r="I36" s="56">
        <f>H36*38%</f>
        <v>27037.760000000002</v>
      </c>
      <c r="J36" s="56">
        <f>H36*40%</f>
        <v>28460.800000000003</v>
      </c>
      <c r="K36" s="56">
        <f>H36*22%</f>
        <v>15653.44</v>
      </c>
      <c r="L36" s="4"/>
    </row>
    <row r="37" spans="1:12" ht="15" x14ac:dyDescent="0.35">
      <c r="A37" s="7" t="s">
        <v>33</v>
      </c>
      <c r="B37" s="58">
        <v>11481</v>
      </c>
      <c r="C37" s="56">
        <f t="shared" ref="C37:C38" si="15">B37*38%</f>
        <v>4362.78</v>
      </c>
      <c r="D37" s="56">
        <f t="shared" ref="D37:D38" si="16">B37*40%</f>
        <v>4592.4000000000005</v>
      </c>
      <c r="E37" s="56">
        <f t="shared" ref="E37:E38" si="17">B37*22%</f>
        <v>2525.8200000000002</v>
      </c>
      <c r="F37" s="3"/>
      <c r="G37" s="7" t="s">
        <v>40</v>
      </c>
      <c r="H37" s="65">
        <v>25265</v>
      </c>
      <c r="I37" s="56">
        <f t="shared" ref="I37:I46" si="18">H37*38%</f>
        <v>9600.7000000000007</v>
      </c>
      <c r="J37" s="56">
        <f t="shared" ref="J37:J46" si="19">H37*40%</f>
        <v>10106</v>
      </c>
      <c r="K37" s="56">
        <f t="shared" ref="K37:K46" si="20">H37*22%</f>
        <v>5558.3</v>
      </c>
      <c r="L37" s="4"/>
    </row>
    <row r="38" spans="1:12" ht="15" x14ac:dyDescent="0.35">
      <c r="A38" s="8" t="s">
        <v>34</v>
      </c>
      <c r="B38" s="58">
        <v>65</v>
      </c>
      <c r="C38" s="56">
        <f t="shared" si="15"/>
        <v>24.7</v>
      </c>
      <c r="D38" s="56">
        <f t="shared" si="16"/>
        <v>26</v>
      </c>
      <c r="E38" s="56">
        <f t="shared" si="17"/>
        <v>14.3</v>
      </c>
      <c r="F38" s="3"/>
      <c r="G38" s="8" t="s">
        <v>41</v>
      </c>
      <c r="H38" s="49">
        <v>18479</v>
      </c>
      <c r="I38" s="56">
        <f t="shared" si="18"/>
        <v>7022.02</v>
      </c>
      <c r="J38" s="56">
        <f t="shared" si="19"/>
        <v>7391.6</v>
      </c>
      <c r="K38" s="56">
        <f t="shared" si="20"/>
        <v>4065.38</v>
      </c>
      <c r="L38" s="4"/>
    </row>
    <row r="39" spans="1:12" x14ac:dyDescent="0.3">
      <c r="A39" s="20" t="s">
        <v>80</v>
      </c>
      <c r="B39" s="50">
        <f>SUM(B36:B38)</f>
        <v>134836</v>
      </c>
      <c r="C39" s="50">
        <f t="shared" ref="C39:E39" si="21">SUM(C36:C38)</f>
        <v>51237.679999999993</v>
      </c>
      <c r="D39" s="50">
        <f t="shared" si="21"/>
        <v>53934.400000000001</v>
      </c>
      <c r="E39" s="50">
        <f t="shared" si="21"/>
        <v>29663.919999999998</v>
      </c>
      <c r="F39" s="3"/>
      <c r="G39" s="7" t="s">
        <v>42</v>
      </c>
      <c r="H39" s="69">
        <v>24824</v>
      </c>
      <c r="I39" s="56">
        <f t="shared" si="18"/>
        <v>9433.1200000000008</v>
      </c>
      <c r="J39" s="56">
        <f t="shared" si="19"/>
        <v>9929.6</v>
      </c>
      <c r="K39" s="56">
        <f t="shared" si="20"/>
        <v>5461.28</v>
      </c>
      <c r="L39" s="4"/>
    </row>
    <row r="40" spans="1:12" x14ac:dyDescent="0.3">
      <c r="A40" s="14"/>
      <c r="B40" s="14"/>
      <c r="C40" s="14"/>
      <c r="D40" s="14"/>
      <c r="E40" s="14"/>
      <c r="F40" s="3"/>
      <c r="G40" s="7" t="s">
        <v>43</v>
      </c>
      <c r="H40" s="70">
        <v>14008</v>
      </c>
      <c r="I40" s="56">
        <f t="shared" si="18"/>
        <v>5323.04</v>
      </c>
      <c r="J40" s="56">
        <f t="shared" si="19"/>
        <v>5603.2000000000007</v>
      </c>
      <c r="K40" s="56">
        <f t="shared" si="20"/>
        <v>3081.76</v>
      </c>
      <c r="L40" s="4"/>
    </row>
    <row r="41" spans="1:12" ht="18" x14ac:dyDescent="0.3">
      <c r="A41" s="39" t="s">
        <v>1</v>
      </c>
      <c r="B41" s="40"/>
      <c r="C41" s="40"/>
      <c r="D41" s="40"/>
      <c r="E41" s="40"/>
      <c r="F41" s="3"/>
      <c r="G41" s="8" t="s">
        <v>44</v>
      </c>
      <c r="H41" s="49">
        <v>18450</v>
      </c>
      <c r="I41" s="56">
        <f t="shared" si="18"/>
        <v>7011</v>
      </c>
      <c r="J41" s="56">
        <f t="shared" si="19"/>
        <v>7380</v>
      </c>
      <c r="K41" s="56">
        <f t="shared" si="20"/>
        <v>4059</v>
      </c>
      <c r="L41" s="4"/>
    </row>
    <row r="42" spans="1:12" x14ac:dyDescent="0.3">
      <c r="A42" s="19" t="s">
        <v>72</v>
      </c>
      <c r="B42" s="73" t="s">
        <v>77</v>
      </c>
      <c r="C42" s="73" t="s">
        <v>73</v>
      </c>
      <c r="D42" s="73" t="s">
        <v>74</v>
      </c>
      <c r="E42" s="73" t="s">
        <v>75</v>
      </c>
      <c r="F42" s="3"/>
      <c r="G42" s="7" t="s">
        <v>45</v>
      </c>
      <c r="H42" s="69">
        <v>38543</v>
      </c>
      <c r="I42" s="56">
        <f t="shared" si="18"/>
        <v>14646.34</v>
      </c>
      <c r="J42" s="56">
        <f t="shared" si="19"/>
        <v>15417.2</v>
      </c>
      <c r="K42" s="56">
        <f t="shared" si="20"/>
        <v>8479.4600000000009</v>
      </c>
      <c r="L42" s="4"/>
    </row>
    <row r="43" spans="1:12" x14ac:dyDescent="0.3">
      <c r="A43" s="7" t="s">
        <v>17</v>
      </c>
      <c r="B43" s="49">
        <v>118674</v>
      </c>
      <c r="C43" s="56">
        <f>B43*38%</f>
        <v>45096.12</v>
      </c>
      <c r="D43" s="56">
        <f>B43*40%</f>
        <v>47469.600000000006</v>
      </c>
      <c r="E43" s="56">
        <f>B43*22%</f>
        <v>26108.28</v>
      </c>
      <c r="F43" s="3"/>
      <c r="G43" s="7" t="s">
        <v>46</v>
      </c>
      <c r="H43" s="69">
        <v>66284</v>
      </c>
      <c r="I43" s="56">
        <f t="shared" si="18"/>
        <v>25187.920000000002</v>
      </c>
      <c r="J43" s="56">
        <f t="shared" si="19"/>
        <v>26513.600000000002</v>
      </c>
      <c r="K43" s="56">
        <f t="shared" si="20"/>
        <v>14582.48</v>
      </c>
      <c r="L43" s="4"/>
    </row>
    <row r="44" spans="1:12" x14ac:dyDescent="0.3">
      <c r="A44" s="7" t="s">
        <v>18</v>
      </c>
      <c r="B44" s="64">
        <v>23436</v>
      </c>
      <c r="C44" s="56">
        <f>B44*38%</f>
        <v>8905.68</v>
      </c>
      <c r="D44" s="56">
        <f t="shared" ref="D44:D45" si="22">B44*40%</f>
        <v>9374.4</v>
      </c>
      <c r="E44" s="56">
        <f t="shared" ref="E44:E45" si="23">B44*22%</f>
        <v>5155.92</v>
      </c>
      <c r="F44" s="3"/>
      <c r="G44" s="8" t="s">
        <v>47</v>
      </c>
      <c r="H44" s="71">
        <v>44503</v>
      </c>
      <c r="I44" s="56">
        <f t="shared" si="18"/>
        <v>16911.14</v>
      </c>
      <c r="J44" s="56">
        <f t="shared" si="19"/>
        <v>17801.2</v>
      </c>
      <c r="K44" s="56">
        <f t="shared" si="20"/>
        <v>9790.66</v>
      </c>
      <c r="L44" s="4"/>
    </row>
    <row r="45" spans="1:12" x14ac:dyDescent="0.3">
      <c r="A45" s="8" t="s">
        <v>19</v>
      </c>
      <c r="B45" s="65">
        <v>16599</v>
      </c>
      <c r="C45" s="56">
        <f>B45*38%</f>
        <v>6307.62</v>
      </c>
      <c r="D45" s="56">
        <f t="shared" si="22"/>
        <v>6639.6</v>
      </c>
      <c r="E45" s="56">
        <f t="shared" si="23"/>
        <v>3651.78</v>
      </c>
      <c r="F45" s="3"/>
      <c r="G45" s="7" t="s">
        <v>48</v>
      </c>
      <c r="H45" s="71">
        <v>15203</v>
      </c>
      <c r="I45" s="56">
        <f t="shared" si="18"/>
        <v>5777.14</v>
      </c>
      <c r="J45" s="56">
        <f t="shared" si="19"/>
        <v>6081.2000000000007</v>
      </c>
      <c r="K45" s="56">
        <f t="shared" si="20"/>
        <v>3344.66</v>
      </c>
      <c r="L45" s="4"/>
    </row>
    <row r="46" spans="1:12" x14ac:dyDescent="0.3">
      <c r="A46" s="20" t="s">
        <v>80</v>
      </c>
      <c r="B46" s="50">
        <f>SUM(B43:B45)</f>
        <v>158709</v>
      </c>
      <c r="C46" s="50">
        <f t="shared" ref="C46:E46" si="24">SUM(C43:C45)</f>
        <v>60309.420000000006</v>
      </c>
      <c r="D46" s="50">
        <f t="shared" si="24"/>
        <v>63483.600000000006</v>
      </c>
      <c r="E46" s="50">
        <f t="shared" si="24"/>
        <v>34915.979999999996</v>
      </c>
      <c r="F46" s="3"/>
      <c r="G46" s="7" t="s">
        <v>49</v>
      </c>
      <c r="H46" s="49">
        <v>12000</v>
      </c>
      <c r="I46" s="56">
        <f t="shared" si="18"/>
        <v>4560</v>
      </c>
      <c r="J46" s="56">
        <f t="shared" si="19"/>
        <v>4800</v>
      </c>
      <c r="K46" s="56">
        <f t="shared" si="20"/>
        <v>2640</v>
      </c>
      <c r="L46" s="4"/>
    </row>
    <row r="47" spans="1:12" x14ac:dyDescent="0.3">
      <c r="A47" s="3"/>
      <c r="B47" s="3"/>
      <c r="C47" s="3"/>
      <c r="D47" s="3"/>
      <c r="E47" s="3"/>
      <c r="F47" s="3"/>
      <c r="G47" s="21" t="s">
        <v>80</v>
      </c>
      <c r="H47" s="59">
        <f>SUM(H36:H46)</f>
        <v>348711</v>
      </c>
      <c r="I47" s="59">
        <f t="shared" ref="I47:K47" si="25">SUM(I36:I46)</f>
        <v>132510.18</v>
      </c>
      <c r="J47" s="72">
        <f t="shared" si="25"/>
        <v>139484.4</v>
      </c>
      <c r="K47" s="59">
        <f t="shared" si="25"/>
        <v>76716.420000000013</v>
      </c>
    </row>
    <row r="48" spans="1:12" ht="18" x14ac:dyDescent="0.3">
      <c r="A48" s="45" t="s">
        <v>5</v>
      </c>
      <c r="B48" s="45"/>
      <c r="C48" s="45"/>
      <c r="D48" s="45"/>
      <c r="E48" s="45"/>
      <c r="F48" s="3"/>
      <c r="G48" s="3"/>
      <c r="H48" s="3"/>
      <c r="I48" s="3"/>
      <c r="J48" s="3"/>
      <c r="K48" s="3"/>
    </row>
    <row r="49" spans="1:11" ht="18" x14ac:dyDescent="0.3">
      <c r="A49" s="19" t="s">
        <v>72</v>
      </c>
      <c r="B49" s="19" t="s">
        <v>77</v>
      </c>
      <c r="C49" s="19" t="s">
        <v>73</v>
      </c>
      <c r="D49" s="19" t="s">
        <v>74</v>
      </c>
      <c r="E49" s="19" t="s">
        <v>75</v>
      </c>
      <c r="F49" s="3"/>
      <c r="G49" s="39" t="s">
        <v>8</v>
      </c>
      <c r="H49" s="40"/>
      <c r="I49" s="40"/>
      <c r="J49" s="40"/>
      <c r="K49" s="40"/>
    </row>
    <row r="50" spans="1:11" ht="15" x14ac:dyDescent="0.35">
      <c r="A50" s="7" t="s">
        <v>35</v>
      </c>
      <c r="B50" s="58">
        <v>32949</v>
      </c>
      <c r="C50" s="56">
        <f>B50*38%</f>
        <v>12520.62</v>
      </c>
      <c r="D50" s="56">
        <f>B50*40%</f>
        <v>13179.6</v>
      </c>
      <c r="E50" s="56">
        <f>B50*22%</f>
        <v>7248.78</v>
      </c>
      <c r="F50" s="3"/>
      <c r="G50" s="19" t="s">
        <v>72</v>
      </c>
      <c r="H50" s="19" t="s">
        <v>76</v>
      </c>
      <c r="I50" s="19" t="s">
        <v>73</v>
      </c>
      <c r="J50" s="19" t="s">
        <v>74</v>
      </c>
      <c r="K50" s="19" t="s">
        <v>75</v>
      </c>
    </row>
    <row r="51" spans="1:11" ht="15" x14ac:dyDescent="0.35">
      <c r="A51" s="7" t="s">
        <v>36</v>
      </c>
      <c r="B51" s="58">
        <v>18199</v>
      </c>
      <c r="C51" s="56">
        <f>B51*38%</f>
        <v>6915.62</v>
      </c>
      <c r="D51" s="56">
        <f>B51*40%</f>
        <v>7279.6</v>
      </c>
      <c r="E51" s="56">
        <f>B51*22%</f>
        <v>4003.78</v>
      </c>
      <c r="F51" s="3"/>
      <c r="G51" s="12" t="s">
        <v>66</v>
      </c>
      <c r="H51" s="63">
        <v>30763</v>
      </c>
      <c r="I51" s="62">
        <f>H51*38%</f>
        <v>11689.94</v>
      </c>
      <c r="J51" s="62">
        <f>H51*40%</f>
        <v>12305.2</v>
      </c>
      <c r="K51" s="62">
        <f>H51*22%</f>
        <v>6767.86</v>
      </c>
    </row>
    <row r="52" spans="1:11" ht="15" x14ac:dyDescent="0.35">
      <c r="A52" s="8" t="s">
        <v>37</v>
      </c>
      <c r="B52" s="58">
        <v>27752</v>
      </c>
      <c r="C52" s="56">
        <f>B52*38%</f>
        <v>10545.76</v>
      </c>
      <c r="D52" s="56">
        <f>B52*40%</f>
        <v>11100.800000000001</v>
      </c>
      <c r="E52" s="56">
        <f>B52*22%</f>
        <v>6105.44</v>
      </c>
      <c r="F52" s="3"/>
      <c r="G52" s="12" t="s">
        <v>67</v>
      </c>
      <c r="H52" s="63">
        <v>4533</v>
      </c>
      <c r="I52" s="62">
        <f t="shared" ref="I52:I56" si="26">H52*38%</f>
        <v>1722.54</v>
      </c>
      <c r="J52" s="62">
        <f t="shared" ref="J52:J56" si="27">H52*40%</f>
        <v>1813.2</v>
      </c>
      <c r="K52" s="62">
        <f t="shared" ref="K52:K56" si="28">H52*22%</f>
        <v>997.26</v>
      </c>
    </row>
    <row r="53" spans="1:11" ht="15" x14ac:dyDescent="0.35">
      <c r="A53" s="8" t="s">
        <v>38</v>
      </c>
      <c r="B53" s="58">
        <v>19303</v>
      </c>
      <c r="C53" s="56">
        <f>B53*38%</f>
        <v>7335.14</v>
      </c>
      <c r="D53" s="56">
        <f>B53*40%</f>
        <v>7721.2000000000007</v>
      </c>
      <c r="E53" s="56">
        <f>B53*22%</f>
        <v>4246.66</v>
      </c>
      <c r="F53" s="3"/>
      <c r="G53" s="13" t="s">
        <v>68</v>
      </c>
      <c r="H53" s="63">
        <v>13195</v>
      </c>
      <c r="I53" s="62">
        <f t="shared" si="26"/>
        <v>5014.1000000000004</v>
      </c>
      <c r="J53" s="62">
        <f t="shared" si="27"/>
        <v>5278</v>
      </c>
      <c r="K53" s="62">
        <f t="shared" si="28"/>
        <v>2902.9</v>
      </c>
    </row>
    <row r="54" spans="1:11" ht="15" x14ac:dyDescent="0.35">
      <c r="A54" s="21" t="s">
        <v>80</v>
      </c>
      <c r="B54" s="59">
        <f>SUM(B50:B53)</f>
        <v>98203</v>
      </c>
      <c r="C54" s="59">
        <f>SUM(C50:C53)</f>
        <v>37317.14</v>
      </c>
      <c r="D54" s="59">
        <f>SUM(D50:D53)</f>
        <v>39281.199999999997</v>
      </c>
      <c r="E54" s="59">
        <f>SUM(E50:E53)</f>
        <v>21604.66</v>
      </c>
      <c r="F54" s="3"/>
      <c r="G54" s="13" t="s">
        <v>69</v>
      </c>
      <c r="H54" s="63">
        <v>4847</v>
      </c>
      <c r="I54" s="62">
        <f t="shared" si="26"/>
        <v>1841.8600000000001</v>
      </c>
      <c r="J54" s="62">
        <f t="shared" si="27"/>
        <v>1938.8000000000002</v>
      </c>
      <c r="K54" s="62">
        <f t="shared" si="28"/>
        <v>1066.3399999999999</v>
      </c>
    </row>
    <row r="55" spans="1:11" x14ac:dyDescent="0.3">
      <c r="A55" s="3"/>
      <c r="B55" s="3"/>
      <c r="C55" s="3"/>
      <c r="D55" s="3"/>
      <c r="E55" s="3"/>
      <c r="F55" s="3"/>
      <c r="G55" s="13" t="s">
        <v>70</v>
      </c>
      <c r="H55" s="66">
        <v>450</v>
      </c>
      <c r="I55" s="62">
        <f t="shared" si="26"/>
        <v>171</v>
      </c>
      <c r="J55" s="62">
        <f t="shared" si="27"/>
        <v>180</v>
      </c>
      <c r="K55" s="62">
        <f t="shared" si="28"/>
        <v>99</v>
      </c>
    </row>
    <row r="56" spans="1:11" ht="18" x14ac:dyDescent="0.3">
      <c r="A56" s="39" t="s">
        <v>6</v>
      </c>
      <c r="B56" s="40"/>
      <c r="C56" s="40"/>
      <c r="D56" s="40"/>
      <c r="E56" s="40"/>
      <c r="F56" s="3"/>
      <c r="G56" s="13" t="s">
        <v>71</v>
      </c>
      <c r="H56" s="66">
        <v>1500</v>
      </c>
      <c r="I56" s="62">
        <f t="shared" si="26"/>
        <v>570</v>
      </c>
      <c r="J56" s="62">
        <f t="shared" si="27"/>
        <v>600</v>
      </c>
      <c r="K56" s="62">
        <f t="shared" si="28"/>
        <v>330</v>
      </c>
    </row>
    <row r="57" spans="1:11" x14ac:dyDescent="0.3">
      <c r="A57" s="19" t="s">
        <v>72</v>
      </c>
      <c r="B57" s="19" t="s">
        <v>77</v>
      </c>
      <c r="C57" s="19" t="s">
        <v>73</v>
      </c>
      <c r="D57" s="19" t="s">
        <v>74</v>
      </c>
      <c r="E57" s="19" t="s">
        <v>75</v>
      </c>
      <c r="F57" s="3"/>
      <c r="G57" s="21" t="s">
        <v>80</v>
      </c>
      <c r="H57" s="59">
        <f>SUM(H51:H56)</f>
        <v>55288</v>
      </c>
      <c r="I57" s="59">
        <f t="shared" ref="I57:K57" si="29">SUM(I51:I56)</f>
        <v>21009.440000000002</v>
      </c>
      <c r="J57" s="59">
        <f t="shared" si="29"/>
        <v>22115.200000000001</v>
      </c>
      <c r="K57" s="59">
        <f t="shared" si="29"/>
        <v>12163.36</v>
      </c>
    </row>
    <row r="58" spans="1:11" ht="15" x14ac:dyDescent="0.3">
      <c r="A58" s="7" t="s">
        <v>51</v>
      </c>
      <c r="B58" s="57">
        <v>266464</v>
      </c>
      <c r="C58" s="56">
        <f>B58*38%</f>
        <v>101256.32000000001</v>
      </c>
      <c r="D58" s="56">
        <f>B58*40%</f>
        <v>106585.60000000001</v>
      </c>
      <c r="E58" s="56">
        <f>B58*22%</f>
        <v>58622.080000000002</v>
      </c>
      <c r="F58" s="3"/>
      <c r="G58" s="3"/>
      <c r="H58" s="3"/>
      <c r="I58" s="3"/>
      <c r="J58" s="3"/>
      <c r="K58" s="3"/>
    </row>
    <row r="59" spans="1:11" ht="15" x14ac:dyDescent="0.35">
      <c r="A59" s="7" t="s">
        <v>52</v>
      </c>
      <c r="B59" s="58">
        <v>21408</v>
      </c>
      <c r="C59" s="56">
        <f t="shared" ref="C59:C67" si="30">B59*38%</f>
        <v>8135.04</v>
      </c>
      <c r="D59" s="56">
        <f t="shared" ref="D59:D67" si="31">B59*40%</f>
        <v>8563.2000000000007</v>
      </c>
      <c r="E59" s="56">
        <f t="shared" ref="E59:E67" si="32">B59*22%</f>
        <v>4709.76</v>
      </c>
      <c r="F59" s="3"/>
      <c r="G59" s="3"/>
      <c r="H59" s="3"/>
      <c r="I59" s="3"/>
      <c r="J59" s="3"/>
      <c r="K59" s="3"/>
    </row>
    <row r="60" spans="1:11" ht="15" x14ac:dyDescent="0.35">
      <c r="A60" s="8" t="s">
        <v>53</v>
      </c>
      <c r="B60" s="58">
        <v>17951</v>
      </c>
      <c r="C60" s="56">
        <f t="shared" si="30"/>
        <v>6821.38</v>
      </c>
      <c r="D60" s="56">
        <f t="shared" si="31"/>
        <v>7180.4000000000005</v>
      </c>
      <c r="E60" s="56">
        <f t="shared" si="32"/>
        <v>3949.22</v>
      </c>
      <c r="F60" s="3"/>
      <c r="G60" s="3"/>
      <c r="H60" s="3"/>
      <c r="I60" s="3"/>
      <c r="J60" s="3"/>
      <c r="K60" s="3"/>
    </row>
    <row r="61" spans="1:11" ht="15" x14ac:dyDescent="0.35">
      <c r="A61" s="7" t="s">
        <v>54</v>
      </c>
      <c r="B61" s="58">
        <v>29280</v>
      </c>
      <c r="C61" s="56">
        <f t="shared" si="30"/>
        <v>11126.4</v>
      </c>
      <c r="D61" s="56">
        <f t="shared" si="31"/>
        <v>11712</v>
      </c>
      <c r="E61" s="56">
        <f t="shared" si="32"/>
        <v>6441.6</v>
      </c>
      <c r="F61" s="3"/>
      <c r="G61" s="3"/>
      <c r="H61" s="3"/>
      <c r="I61" s="3"/>
      <c r="J61" s="3"/>
      <c r="K61" s="3"/>
    </row>
    <row r="62" spans="1:11" ht="15" x14ac:dyDescent="0.35">
      <c r="A62" s="7" t="s">
        <v>55</v>
      </c>
      <c r="B62" s="58">
        <v>9577</v>
      </c>
      <c r="C62" s="56">
        <f t="shared" si="30"/>
        <v>3639.26</v>
      </c>
      <c r="D62" s="56">
        <f t="shared" si="31"/>
        <v>3830.8</v>
      </c>
      <c r="E62" s="56">
        <f t="shared" si="32"/>
        <v>2106.94</v>
      </c>
      <c r="F62" s="3"/>
      <c r="G62" s="3"/>
      <c r="H62" s="3"/>
      <c r="I62" s="3"/>
      <c r="J62" s="3"/>
      <c r="K62" s="3"/>
    </row>
    <row r="63" spans="1:11" ht="15" x14ac:dyDescent="0.35">
      <c r="A63" s="8" t="s">
        <v>56</v>
      </c>
      <c r="B63" s="58">
        <v>6178</v>
      </c>
      <c r="C63" s="56">
        <f t="shared" si="30"/>
        <v>2347.64</v>
      </c>
      <c r="D63" s="56">
        <f t="shared" si="31"/>
        <v>2471.2000000000003</v>
      </c>
      <c r="E63" s="56">
        <f t="shared" si="32"/>
        <v>1359.16</v>
      </c>
      <c r="F63" s="3"/>
      <c r="G63" s="3"/>
      <c r="H63" s="3"/>
      <c r="I63" s="3"/>
      <c r="J63" s="3"/>
      <c r="K63" s="3"/>
    </row>
    <row r="64" spans="1:11" ht="15" x14ac:dyDescent="0.35">
      <c r="A64" s="7" t="s">
        <v>57</v>
      </c>
      <c r="B64" s="58">
        <v>3698</v>
      </c>
      <c r="C64" s="56">
        <f t="shared" si="30"/>
        <v>1405.24</v>
      </c>
      <c r="D64" s="56">
        <f t="shared" si="31"/>
        <v>1479.2</v>
      </c>
      <c r="E64" s="56">
        <f t="shared" si="32"/>
        <v>813.56000000000006</v>
      </c>
      <c r="F64" s="3"/>
      <c r="G64" s="3"/>
      <c r="H64" s="3"/>
      <c r="I64" s="3"/>
      <c r="J64" s="3"/>
      <c r="K64" s="3"/>
    </row>
    <row r="65" spans="1:11" ht="15" x14ac:dyDescent="0.35">
      <c r="A65" s="7" t="s">
        <v>58</v>
      </c>
      <c r="B65" s="58">
        <v>1900</v>
      </c>
      <c r="C65" s="56">
        <f t="shared" si="30"/>
        <v>722</v>
      </c>
      <c r="D65" s="56">
        <f t="shared" si="31"/>
        <v>760</v>
      </c>
      <c r="E65" s="56">
        <f t="shared" si="32"/>
        <v>418</v>
      </c>
      <c r="F65" s="3"/>
      <c r="G65" s="3"/>
      <c r="H65" s="3"/>
      <c r="I65" s="3"/>
      <c r="J65" s="3"/>
      <c r="K65" s="3"/>
    </row>
    <row r="66" spans="1:11" ht="15" x14ac:dyDescent="0.35">
      <c r="A66" s="8" t="s">
        <v>59</v>
      </c>
      <c r="B66" s="58">
        <v>14090</v>
      </c>
      <c r="C66" s="56">
        <f t="shared" si="30"/>
        <v>5354.2</v>
      </c>
      <c r="D66" s="56">
        <f t="shared" si="31"/>
        <v>5636</v>
      </c>
      <c r="E66" s="56">
        <f t="shared" si="32"/>
        <v>3099.8</v>
      </c>
      <c r="F66" s="3"/>
      <c r="G66" s="3"/>
      <c r="H66" s="3"/>
      <c r="I66" s="3"/>
      <c r="J66" s="3"/>
      <c r="K66" s="3"/>
    </row>
    <row r="67" spans="1:11" ht="15" x14ac:dyDescent="0.35">
      <c r="A67" s="7" t="s">
        <v>60</v>
      </c>
      <c r="B67" s="58">
        <v>18834</v>
      </c>
      <c r="C67" s="56">
        <f t="shared" si="30"/>
        <v>7156.92</v>
      </c>
      <c r="D67" s="56">
        <f t="shared" si="31"/>
        <v>7533.6</v>
      </c>
      <c r="E67" s="56">
        <f t="shared" si="32"/>
        <v>4143.4800000000005</v>
      </c>
      <c r="F67" s="3"/>
      <c r="G67" s="3"/>
      <c r="H67" s="3"/>
      <c r="I67" s="3"/>
      <c r="J67" s="3"/>
      <c r="K67" s="3"/>
    </row>
    <row r="68" spans="1:11" x14ac:dyDescent="0.3">
      <c r="A68" s="20" t="s">
        <v>80</v>
      </c>
      <c r="B68" s="50">
        <f>SUM(B58:B67)</f>
        <v>389380</v>
      </c>
      <c r="C68" s="50">
        <f t="shared" ref="C68:E68" si="33">SUM(C58:C67)</f>
        <v>147964.40000000002</v>
      </c>
      <c r="D68" s="50">
        <f t="shared" si="33"/>
        <v>155752.00000000003</v>
      </c>
      <c r="E68" s="50">
        <f t="shared" si="33"/>
        <v>85663.6</v>
      </c>
      <c r="F68" s="3"/>
      <c r="G68" s="3"/>
      <c r="H68" s="3"/>
      <c r="I68" s="3"/>
      <c r="J68" s="3"/>
      <c r="K68" s="3"/>
    </row>
    <row r="71" spans="1:11" x14ac:dyDescent="0.3">
      <c r="G71" s="4"/>
    </row>
    <row r="72" spans="1:11" x14ac:dyDescent="0.3">
      <c r="G72" s="4"/>
    </row>
    <row r="73" spans="1:11" x14ac:dyDescent="0.3">
      <c r="G73" s="4"/>
    </row>
    <row r="74" spans="1:11" x14ac:dyDescent="0.3">
      <c r="G74" s="4"/>
    </row>
    <row r="75" spans="1:11" x14ac:dyDescent="0.3">
      <c r="G75" s="4"/>
    </row>
    <row r="76" spans="1:11" x14ac:dyDescent="0.3">
      <c r="G76" s="4"/>
    </row>
    <row r="80" spans="1:11" x14ac:dyDescent="0.3">
      <c r="G80" s="4"/>
    </row>
    <row r="81" spans="7:7" x14ac:dyDescent="0.3">
      <c r="G81" s="4"/>
    </row>
    <row r="82" spans="7:7" x14ac:dyDescent="0.3">
      <c r="G82" s="4"/>
    </row>
    <row r="83" spans="7:7" x14ac:dyDescent="0.3">
      <c r="G83" s="4"/>
    </row>
    <row r="84" spans="7:7" x14ac:dyDescent="0.3">
      <c r="G84" s="4"/>
    </row>
    <row r="85" spans="7:7" x14ac:dyDescent="0.3">
      <c r="G85" s="4"/>
    </row>
    <row r="86" spans="7:7" x14ac:dyDescent="0.3">
      <c r="G86" s="4"/>
    </row>
    <row r="87" spans="7:7" x14ac:dyDescent="0.3">
      <c r="G87" s="4"/>
    </row>
    <row r="88" spans="7:7" x14ac:dyDescent="0.3">
      <c r="G88" s="4"/>
    </row>
    <row r="89" spans="7:7" x14ac:dyDescent="0.3">
      <c r="G89" s="4"/>
    </row>
  </sheetData>
  <mergeCells count="10">
    <mergeCell ref="A41:E41"/>
    <mergeCell ref="G34:K34"/>
    <mergeCell ref="A48:E48"/>
    <mergeCell ref="G49:K49"/>
    <mergeCell ref="A56:E56"/>
    <mergeCell ref="A13:E13"/>
    <mergeCell ref="G13:K13"/>
    <mergeCell ref="A25:E25"/>
    <mergeCell ref="G25:K25"/>
    <mergeCell ref="A34:E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</vt:lpstr>
      <vt:lpstr>Gender</vt:lpstr>
      <vt:lpstr>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user</cp:lastModifiedBy>
  <dcterms:created xsi:type="dcterms:W3CDTF">2020-09-17T12:40:13Z</dcterms:created>
  <dcterms:modified xsi:type="dcterms:W3CDTF">2025-05-29T11:05:01Z</dcterms:modified>
</cp:coreProperties>
</file>